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720" windowHeight="13320"/>
  </bookViews>
  <sheets>
    <sheet name="Town of Dewey Beach" sheetId="1" r:id="rId1"/>
    <sheet name="Sheet2" sheetId="2" state="hidden" r:id="rId2"/>
    <sheet name="Sheet3" sheetId="3" state="hidden" r:id="rId3"/>
  </sheets>
  <definedNames>
    <definedName name="_xlnm.Print_Titles" localSheetId="0">'Town of Dewey Beach'!$B:$D,'Town of Dewey Beach'!$2:$3</definedName>
  </definedNames>
  <calcPr calcId="125725"/>
</workbook>
</file>

<file path=xl/calcChain.xml><?xml version="1.0" encoding="utf-8"?>
<calcChain xmlns="http://schemas.openxmlformats.org/spreadsheetml/2006/main">
  <c r="AD402" i="1"/>
  <c r="AB230" l="1"/>
  <c r="AB225"/>
  <c r="T225"/>
  <c r="R225"/>
  <c r="P225"/>
  <c r="N225"/>
  <c r="L225"/>
  <c r="J225"/>
  <c r="H225"/>
  <c r="AB220"/>
  <c r="T220"/>
  <c r="R220"/>
  <c r="P220"/>
  <c r="N220"/>
  <c r="L220"/>
  <c r="J220"/>
  <c r="H220"/>
  <c r="F220"/>
  <c r="F225" s="1"/>
  <c r="F230" s="1"/>
  <c r="F242" s="1"/>
  <c r="AD230"/>
  <c r="AB407" l="1"/>
  <c r="T407"/>
  <c r="R407"/>
  <c r="P407"/>
  <c r="N407"/>
  <c r="L407"/>
  <c r="J407"/>
  <c r="H407"/>
  <c r="F407"/>
  <c r="AD407"/>
  <c r="AD420" s="1"/>
  <c r="AB402"/>
  <c r="T402"/>
  <c r="R402"/>
  <c r="P402"/>
  <c r="N402"/>
  <c r="L402"/>
  <c r="J402"/>
  <c r="AD398"/>
  <c r="AB398"/>
  <c r="T398"/>
  <c r="R398"/>
  <c r="P398"/>
  <c r="N398"/>
  <c r="L398"/>
  <c r="J398"/>
  <c r="H398"/>
  <c r="F398"/>
  <c r="AD394"/>
  <c r="AB394"/>
  <c r="T394"/>
  <c r="R394"/>
  <c r="P394"/>
  <c r="N394"/>
  <c r="L394"/>
  <c r="J394"/>
  <c r="H394"/>
  <c r="F394"/>
  <c r="F390"/>
  <c r="H390"/>
  <c r="J390"/>
  <c r="L390"/>
  <c r="N390"/>
  <c r="P390"/>
  <c r="R390"/>
  <c r="T390"/>
  <c r="AB390"/>
  <c r="AD390"/>
  <c r="AD220"/>
  <c r="AD213"/>
  <c r="AB213"/>
  <c r="T213"/>
  <c r="R213"/>
  <c r="P213"/>
  <c r="N213"/>
  <c r="L213"/>
  <c r="J213"/>
  <c r="H213"/>
  <c r="F213"/>
  <c r="AD225" l="1"/>
  <c r="L421" l="1"/>
  <c r="N126"/>
  <c r="J126"/>
  <c r="L76"/>
  <c r="L79"/>
  <c r="L83"/>
  <c r="L91"/>
  <c r="L120"/>
  <c r="AL466"/>
  <c r="AD466"/>
  <c r="AB466"/>
  <c r="T466"/>
  <c r="AL459"/>
  <c r="AD459"/>
  <c r="AB459"/>
  <c r="T459"/>
  <c r="AL449"/>
  <c r="AD449"/>
  <c r="AB449"/>
  <c r="T449"/>
  <c r="AL435"/>
  <c r="AL468" s="1"/>
  <c r="AD435"/>
  <c r="AB435"/>
  <c r="T435"/>
  <c r="AL418"/>
  <c r="AD418"/>
  <c r="AB418"/>
  <c r="T418"/>
  <c r="AL406"/>
  <c r="AL402"/>
  <c r="AD406"/>
  <c r="AB406"/>
  <c r="T406"/>
  <c r="AL386"/>
  <c r="AD386"/>
  <c r="AB386"/>
  <c r="T386"/>
  <c r="AL376"/>
  <c r="AD376"/>
  <c r="AB376"/>
  <c r="T376"/>
  <c r="AL369"/>
  <c r="AD369"/>
  <c r="AB369"/>
  <c r="AB377" s="1"/>
  <c r="T369"/>
  <c r="AL361"/>
  <c r="AD361"/>
  <c r="AB361"/>
  <c r="T361"/>
  <c r="AL357"/>
  <c r="AD357"/>
  <c r="AB357"/>
  <c r="T357"/>
  <c r="AL352"/>
  <c r="AL362" s="1"/>
  <c r="AD352"/>
  <c r="AD362" s="1"/>
  <c r="AB352"/>
  <c r="T352"/>
  <c r="AL340"/>
  <c r="AL336"/>
  <c r="AD340"/>
  <c r="AD336"/>
  <c r="AB340"/>
  <c r="AB336"/>
  <c r="T340"/>
  <c r="T336"/>
  <c r="AL333"/>
  <c r="AD333"/>
  <c r="AB333"/>
  <c r="T333"/>
  <c r="AL328"/>
  <c r="AD328"/>
  <c r="AB328"/>
  <c r="T328"/>
  <c r="AL304"/>
  <c r="AD304"/>
  <c r="AB304"/>
  <c r="T304"/>
  <c r="AL299"/>
  <c r="AD299"/>
  <c r="AB299"/>
  <c r="T299"/>
  <c r="AL283"/>
  <c r="AL277"/>
  <c r="AD283"/>
  <c r="AB283"/>
  <c r="AD277"/>
  <c r="AB277"/>
  <c r="T283"/>
  <c r="T277"/>
  <c r="AL273"/>
  <c r="AD273"/>
  <c r="AB273"/>
  <c r="T273"/>
  <c r="AL268"/>
  <c r="AD268"/>
  <c r="AB268"/>
  <c r="T268"/>
  <c r="AL262"/>
  <c r="AD262"/>
  <c r="AB262"/>
  <c r="T262"/>
  <c r="AL241"/>
  <c r="AL229"/>
  <c r="AD241"/>
  <c r="AB241"/>
  <c r="AD229"/>
  <c r="AB229"/>
  <c r="T241"/>
  <c r="T229"/>
  <c r="AL225"/>
  <c r="T230"/>
  <c r="AL208"/>
  <c r="AD208"/>
  <c r="AB208"/>
  <c r="T208"/>
  <c r="AL200"/>
  <c r="AD200"/>
  <c r="AB200"/>
  <c r="T200"/>
  <c r="AL183"/>
  <c r="AL178"/>
  <c r="AD183"/>
  <c r="AB183"/>
  <c r="AD178"/>
  <c r="AB178"/>
  <c r="T183"/>
  <c r="T178"/>
  <c r="AL174"/>
  <c r="AD174"/>
  <c r="AB174"/>
  <c r="T174"/>
  <c r="AL167"/>
  <c r="AD167"/>
  <c r="AB167"/>
  <c r="T167"/>
  <c r="AL158"/>
  <c r="AD158"/>
  <c r="AB158"/>
  <c r="T158"/>
  <c r="AL65"/>
  <c r="AD65"/>
  <c r="AB65"/>
  <c r="T65"/>
  <c r="AL60"/>
  <c r="AD60"/>
  <c r="AB60"/>
  <c r="T60"/>
  <c r="AL41"/>
  <c r="AD41"/>
  <c r="AB41"/>
  <c r="T41"/>
  <c r="AL26"/>
  <c r="AL16"/>
  <c r="AD26"/>
  <c r="AB26"/>
  <c r="T26"/>
  <c r="AD16"/>
  <c r="AB16"/>
  <c r="T16"/>
  <c r="AD242" l="1"/>
  <c r="AD468"/>
  <c r="AD179"/>
  <c r="AD184" s="1"/>
  <c r="AD337"/>
  <c r="AD341" s="1"/>
  <c r="T67"/>
  <c r="T123" s="1"/>
  <c r="T126" s="1"/>
  <c r="AB284"/>
  <c r="AD278"/>
  <c r="AD284" s="1"/>
  <c r="AL337"/>
  <c r="AL341" s="1"/>
  <c r="AD403"/>
  <c r="AD377"/>
  <c r="AL67"/>
  <c r="AL123" s="1"/>
  <c r="AL179"/>
  <c r="AL184" s="1"/>
  <c r="AB67"/>
  <c r="AB123" s="1"/>
  <c r="AB126" s="1"/>
  <c r="AD67"/>
  <c r="AD123" s="1"/>
  <c r="AD126" s="1"/>
  <c r="T242"/>
  <c r="AL377"/>
  <c r="AL403"/>
  <c r="AL407" s="1"/>
  <c r="AL230"/>
  <c r="AL242" s="1"/>
  <c r="AL278"/>
  <c r="AL284" s="1"/>
  <c r="T179"/>
  <c r="T184" s="1"/>
  <c r="AL305"/>
  <c r="AL312" s="1"/>
  <c r="AD305"/>
  <c r="AD312" s="1"/>
  <c r="L84"/>
  <c r="T278"/>
  <c r="T284" s="1"/>
  <c r="T305"/>
  <c r="T312" s="1"/>
  <c r="T337"/>
  <c r="T341" s="1"/>
  <c r="T377"/>
  <c r="T403"/>
  <c r="AB468"/>
  <c r="AB403"/>
  <c r="AB362"/>
  <c r="AB337"/>
  <c r="AB341" s="1"/>
  <c r="AB305"/>
  <c r="AB312" s="1"/>
  <c r="AB278"/>
  <c r="AB242"/>
  <c r="AB179"/>
  <c r="AB184" s="1"/>
  <c r="T468"/>
  <c r="T362"/>
  <c r="F406"/>
  <c r="F402"/>
  <c r="H406"/>
  <c r="H402"/>
  <c r="F386"/>
  <c r="H386"/>
  <c r="F376"/>
  <c r="H376"/>
  <c r="F369"/>
  <c r="H369"/>
  <c r="F361"/>
  <c r="H361"/>
  <c r="F357"/>
  <c r="H357"/>
  <c r="F352"/>
  <c r="H352"/>
  <c r="F340"/>
  <c r="F336"/>
  <c r="H340"/>
  <c r="H336"/>
  <c r="F333"/>
  <c r="H333"/>
  <c r="F328"/>
  <c r="H328"/>
  <c r="F304"/>
  <c r="H304"/>
  <c r="F299"/>
  <c r="H299"/>
  <c r="F277"/>
  <c r="H277"/>
  <c r="F273"/>
  <c r="H273"/>
  <c r="F268"/>
  <c r="H268"/>
  <c r="F262"/>
  <c r="H262"/>
  <c r="F229"/>
  <c r="H229"/>
  <c r="H230"/>
  <c r="F208"/>
  <c r="H208"/>
  <c r="F183"/>
  <c r="F178"/>
  <c r="H183"/>
  <c r="H178"/>
  <c r="F174"/>
  <c r="H174"/>
  <c r="F167"/>
  <c r="H167"/>
  <c r="F158"/>
  <c r="H158"/>
  <c r="F65"/>
  <c r="H65"/>
  <c r="F60"/>
  <c r="H60"/>
  <c r="F41"/>
  <c r="H41"/>
  <c r="F26"/>
  <c r="H26"/>
  <c r="F16"/>
  <c r="H16"/>
  <c r="T488"/>
  <c r="H488"/>
  <c r="F488"/>
  <c r="H466"/>
  <c r="F466"/>
  <c r="H459"/>
  <c r="F459"/>
  <c r="H449"/>
  <c r="F449"/>
  <c r="H435"/>
  <c r="H418"/>
  <c r="F418"/>
  <c r="V41"/>
  <c r="R41"/>
  <c r="P41"/>
  <c r="N41"/>
  <c r="L41"/>
  <c r="J41"/>
  <c r="AL488"/>
  <c r="AJ361"/>
  <c r="AJ488"/>
  <c r="AJ459"/>
  <c r="AJ435"/>
  <c r="AJ418"/>
  <c r="AJ402"/>
  <c r="AJ386"/>
  <c r="AJ376"/>
  <c r="AJ369"/>
  <c r="AJ357"/>
  <c r="AJ352"/>
  <c r="AJ336"/>
  <c r="AJ333"/>
  <c r="AJ328"/>
  <c r="AJ304"/>
  <c r="AJ299"/>
  <c r="AJ277"/>
  <c r="AJ273"/>
  <c r="AJ268"/>
  <c r="AJ262"/>
  <c r="AJ229"/>
  <c r="AJ225"/>
  <c r="AJ208"/>
  <c r="AJ200"/>
  <c r="AJ174"/>
  <c r="AJ167"/>
  <c r="AJ158"/>
  <c r="AJ126"/>
  <c r="H123" l="1"/>
  <c r="H284"/>
  <c r="F67"/>
  <c r="F123" s="1"/>
  <c r="F126" s="1"/>
  <c r="F179"/>
  <c r="F284"/>
  <c r="H67"/>
  <c r="H179"/>
  <c r="F305"/>
  <c r="F312" s="1"/>
  <c r="F377"/>
  <c r="H305"/>
  <c r="H312" s="1"/>
  <c r="F337"/>
  <c r="F341" s="1"/>
  <c r="F403"/>
  <c r="H362"/>
  <c r="H377"/>
  <c r="H242"/>
  <c r="F362"/>
  <c r="H403"/>
  <c r="H337"/>
  <c r="H341" s="1"/>
  <c r="AJ377"/>
  <c r="T489"/>
  <c r="F468"/>
  <c r="F489" s="1"/>
  <c r="H468"/>
  <c r="H489" s="1"/>
  <c r="AJ403"/>
  <c r="AJ407" s="1"/>
  <c r="AJ362"/>
  <c r="AJ179"/>
  <c r="AJ184" s="1"/>
  <c r="AL489"/>
  <c r="AJ278"/>
  <c r="AJ284" s="1"/>
  <c r="AJ230"/>
  <c r="AJ242" s="1"/>
  <c r="AJ337"/>
  <c r="AJ341" s="1"/>
  <c r="AJ468"/>
  <c r="AJ489" s="1"/>
  <c r="AJ305"/>
  <c r="AJ312" s="1"/>
  <c r="AD488"/>
  <c r="AH488"/>
  <c r="AH459"/>
  <c r="AH435"/>
  <c r="AH418"/>
  <c r="AH402"/>
  <c r="AH386"/>
  <c r="AH376"/>
  <c r="AH369"/>
  <c r="AH361"/>
  <c r="AH357"/>
  <c r="AH352"/>
  <c r="AH336"/>
  <c r="AH333"/>
  <c r="AH328"/>
  <c r="AH304"/>
  <c r="AH299"/>
  <c r="AH277"/>
  <c r="AH273"/>
  <c r="AH268"/>
  <c r="AH262"/>
  <c r="AH229"/>
  <c r="AH225"/>
  <c r="AH208"/>
  <c r="AH200"/>
  <c r="AH174"/>
  <c r="AH167"/>
  <c r="AH158"/>
  <c r="AH60"/>
  <c r="AH67" s="1"/>
  <c r="AH123" s="1"/>
  <c r="AH126" s="1"/>
  <c r="AF488"/>
  <c r="AF459"/>
  <c r="AF435"/>
  <c r="AF418"/>
  <c r="AF402"/>
  <c r="AF386"/>
  <c r="AF376"/>
  <c r="AF369"/>
  <c r="AF361"/>
  <c r="AF357"/>
  <c r="AF352"/>
  <c r="AF336"/>
  <c r="AF333"/>
  <c r="AF328"/>
  <c r="AF304"/>
  <c r="AF299"/>
  <c r="AF277"/>
  <c r="AF273"/>
  <c r="AF268"/>
  <c r="AF262"/>
  <c r="AF229"/>
  <c r="AF225"/>
  <c r="AF208"/>
  <c r="AF200"/>
  <c r="AF174"/>
  <c r="AF167"/>
  <c r="AF158"/>
  <c r="AF65"/>
  <c r="AF60"/>
  <c r="AB488"/>
  <c r="X488"/>
  <c r="V488"/>
  <c r="R488"/>
  <c r="P488"/>
  <c r="N488"/>
  <c r="L488"/>
  <c r="J488"/>
  <c r="Z486"/>
  <c r="Z485"/>
  <c r="Z484"/>
  <c r="Z483"/>
  <c r="Z479"/>
  <c r="Z473"/>
  <c r="Z472"/>
  <c r="Z471"/>
  <c r="V466"/>
  <c r="R466"/>
  <c r="P466"/>
  <c r="N466"/>
  <c r="L466"/>
  <c r="J466"/>
  <c r="X459"/>
  <c r="V459"/>
  <c r="R459"/>
  <c r="P459"/>
  <c r="N459"/>
  <c r="L459"/>
  <c r="J459"/>
  <c r="Z457"/>
  <c r="Z452"/>
  <c r="V449"/>
  <c r="R449"/>
  <c r="P449"/>
  <c r="N449"/>
  <c r="L449"/>
  <c r="J449"/>
  <c r="X435"/>
  <c r="V435"/>
  <c r="R435"/>
  <c r="P435"/>
  <c r="N435"/>
  <c r="L435"/>
  <c r="Z432"/>
  <c r="X418"/>
  <c r="V418"/>
  <c r="R418"/>
  <c r="P418"/>
  <c r="N418"/>
  <c r="L418"/>
  <c r="J418"/>
  <c r="Z417"/>
  <c r="Z415"/>
  <c r="Z414"/>
  <c r="Z412"/>
  <c r="Z411"/>
  <c r="Z410"/>
  <c r="Z409"/>
  <c r="V406"/>
  <c r="R406"/>
  <c r="P406"/>
  <c r="N406"/>
  <c r="L406"/>
  <c r="J406"/>
  <c r="X402"/>
  <c r="V402"/>
  <c r="Z396"/>
  <c r="Z388"/>
  <c r="X386"/>
  <c r="V386"/>
  <c r="R386"/>
  <c r="P386"/>
  <c r="N386"/>
  <c r="L386"/>
  <c r="J386"/>
  <c r="Z384"/>
  <c r="Z382"/>
  <c r="Z381"/>
  <c r="Z380"/>
  <c r="X376"/>
  <c r="V376"/>
  <c r="R376"/>
  <c r="P376"/>
  <c r="N376"/>
  <c r="L376"/>
  <c r="J376"/>
  <c r="Z375"/>
  <c r="Z371"/>
  <c r="X369"/>
  <c r="V369"/>
  <c r="R369"/>
  <c r="P369"/>
  <c r="N369"/>
  <c r="L369"/>
  <c r="J369"/>
  <c r="Z368"/>
  <c r="Z367"/>
  <c r="Z364"/>
  <c r="X361"/>
  <c r="V361"/>
  <c r="R361"/>
  <c r="P361"/>
  <c r="N361"/>
  <c r="L361"/>
  <c r="J361"/>
  <c r="Z359"/>
  <c r="X357"/>
  <c r="V357"/>
  <c r="R357"/>
  <c r="P357"/>
  <c r="N357"/>
  <c r="L357"/>
  <c r="J357"/>
  <c r="Z356"/>
  <c r="Z355"/>
  <c r="Z354"/>
  <c r="X352"/>
  <c r="V352"/>
  <c r="R352"/>
  <c r="P352"/>
  <c r="N352"/>
  <c r="L352"/>
  <c r="J352"/>
  <c r="Z351"/>
  <c r="Z350"/>
  <c r="Z347"/>
  <c r="Z344"/>
  <c r="V340"/>
  <c r="R340"/>
  <c r="P340"/>
  <c r="N340"/>
  <c r="L340"/>
  <c r="J340"/>
  <c r="X336"/>
  <c r="V336"/>
  <c r="R336"/>
  <c r="P336"/>
  <c r="N336"/>
  <c r="L336"/>
  <c r="J336"/>
  <c r="Z335"/>
  <c r="X333"/>
  <c r="V333"/>
  <c r="R333"/>
  <c r="P333"/>
  <c r="N333"/>
  <c r="L333"/>
  <c r="J333"/>
  <c r="Z332"/>
  <c r="Z331"/>
  <c r="Z330"/>
  <c r="X328"/>
  <c r="V328"/>
  <c r="R328"/>
  <c r="P328"/>
  <c r="N328"/>
  <c r="L328"/>
  <c r="J328"/>
  <c r="Z327"/>
  <c r="Z324"/>
  <c r="Z320"/>
  <c r="Z317"/>
  <c r="Z315"/>
  <c r="X304"/>
  <c r="V304"/>
  <c r="R304"/>
  <c r="P304"/>
  <c r="N304"/>
  <c r="L304"/>
  <c r="J304"/>
  <c r="Z303"/>
  <c r="Z302"/>
  <c r="Z301"/>
  <c r="X299"/>
  <c r="V299"/>
  <c r="R299"/>
  <c r="P299"/>
  <c r="N299"/>
  <c r="L299"/>
  <c r="J299"/>
  <c r="Z298"/>
  <c r="Z297"/>
  <c r="Z296"/>
  <c r="Z294"/>
  <c r="Z291"/>
  <c r="V283"/>
  <c r="R283"/>
  <c r="P283"/>
  <c r="N283"/>
  <c r="L283"/>
  <c r="J283"/>
  <c r="X277"/>
  <c r="V277"/>
  <c r="R277"/>
  <c r="P277"/>
  <c r="N277"/>
  <c r="L277"/>
  <c r="J277"/>
  <c r="Z276"/>
  <c r="Z275"/>
  <c r="X273"/>
  <c r="V273"/>
  <c r="R273"/>
  <c r="P273"/>
  <c r="N273"/>
  <c r="L273"/>
  <c r="J273"/>
  <c r="Z272"/>
  <c r="Z271"/>
  <c r="Z270"/>
  <c r="X268"/>
  <c r="V268"/>
  <c r="R268"/>
  <c r="P268"/>
  <c r="N268"/>
  <c r="L268"/>
  <c r="J268"/>
  <c r="Z267"/>
  <c r="Z264"/>
  <c r="X262"/>
  <c r="V262"/>
  <c r="R262"/>
  <c r="P262"/>
  <c r="N262"/>
  <c r="L262"/>
  <c r="J262"/>
  <c r="Z261"/>
  <c r="Z260"/>
  <c r="Z258"/>
  <c r="Z256"/>
  <c r="Z255"/>
  <c r="Z254"/>
  <c r="Z251"/>
  <c r="Z249"/>
  <c r="Z247"/>
  <c r="V241"/>
  <c r="R241"/>
  <c r="P241"/>
  <c r="N241"/>
  <c r="L241"/>
  <c r="J241"/>
  <c r="X229"/>
  <c r="V229"/>
  <c r="R229"/>
  <c r="P229"/>
  <c r="N229"/>
  <c r="L229"/>
  <c r="J229"/>
  <c r="Z228"/>
  <c r="Z227"/>
  <c r="X225"/>
  <c r="V225"/>
  <c r="R230"/>
  <c r="P230"/>
  <c r="N230"/>
  <c r="L230"/>
  <c r="J230"/>
  <c r="Z224"/>
  <c r="Z223"/>
  <c r="Z217"/>
  <c r="Z214"/>
  <c r="Z210"/>
  <c r="X208"/>
  <c r="V208"/>
  <c r="R208"/>
  <c r="P208"/>
  <c r="N208"/>
  <c r="L208"/>
  <c r="J208"/>
  <c r="Z207"/>
  <c r="Z202"/>
  <c r="X200"/>
  <c r="V200"/>
  <c r="R200"/>
  <c r="P200"/>
  <c r="N200"/>
  <c r="L200"/>
  <c r="J200"/>
  <c r="Z199"/>
  <c r="Z198"/>
  <c r="Z197"/>
  <c r="Z195"/>
  <c r="Z193"/>
  <c r="Z192"/>
  <c r="Z191"/>
  <c r="Z190"/>
  <c r="Z189"/>
  <c r="V183"/>
  <c r="R183"/>
  <c r="P183"/>
  <c r="N183"/>
  <c r="L183"/>
  <c r="J183"/>
  <c r="V178"/>
  <c r="R178"/>
  <c r="P178"/>
  <c r="N178"/>
  <c r="L178"/>
  <c r="J178"/>
  <c r="X174"/>
  <c r="V174"/>
  <c r="R174"/>
  <c r="P174"/>
  <c r="N174"/>
  <c r="L174"/>
  <c r="J174"/>
  <c r="Z173"/>
  <c r="Z171"/>
  <c r="Z170"/>
  <c r="Z169"/>
  <c r="X167"/>
  <c r="V167"/>
  <c r="R167"/>
  <c r="P167"/>
  <c r="N167"/>
  <c r="L167"/>
  <c r="J167"/>
  <c r="Z166"/>
  <c r="Z160"/>
  <c r="X158"/>
  <c r="V158"/>
  <c r="R158"/>
  <c r="P158"/>
  <c r="N158"/>
  <c r="L158"/>
  <c r="J158"/>
  <c r="Z157"/>
  <c r="Z155"/>
  <c r="Z154"/>
  <c r="Z153"/>
  <c r="Z151"/>
  <c r="Z149"/>
  <c r="Z148"/>
  <c r="Z143"/>
  <c r="Z142"/>
  <c r="Z140"/>
  <c r="Z138"/>
  <c r="Z137"/>
  <c r="Z136"/>
  <c r="Z135"/>
  <c r="Z134"/>
  <c r="Z133"/>
  <c r="Z132"/>
  <c r="Z131"/>
  <c r="Z130"/>
  <c r="V120"/>
  <c r="J120"/>
  <c r="V91"/>
  <c r="J91"/>
  <c r="V83"/>
  <c r="J83"/>
  <c r="V79"/>
  <c r="J79"/>
  <c r="V76"/>
  <c r="J76"/>
  <c r="X65"/>
  <c r="V65"/>
  <c r="R65"/>
  <c r="P65"/>
  <c r="N65"/>
  <c r="L65"/>
  <c r="J65"/>
  <c r="Z62"/>
  <c r="X60"/>
  <c r="V60"/>
  <c r="R60"/>
  <c r="P60"/>
  <c r="N60"/>
  <c r="L60"/>
  <c r="J60"/>
  <c r="Z55"/>
  <c r="Z54"/>
  <c r="Z53"/>
  <c r="Z48"/>
  <c r="Z47"/>
  <c r="Z43"/>
  <c r="Z40"/>
  <c r="Z36"/>
  <c r="Z34"/>
  <c r="Z33"/>
  <c r="Z31"/>
  <c r="Z30"/>
  <c r="Z29"/>
  <c r="Z27"/>
  <c r="X26"/>
  <c r="V26"/>
  <c r="R26"/>
  <c r="P26"/>
  <c r="N26"/>
  <c r="L26"/>
  <c r="J26"/>
  <c r="Z24"/>
  <c r="Z22"/>
  <c r="Z19"/>
  <c r="Z18"/>
  <c r="Z17"/>
  <c r="X16"/>
  <c r="V16"/>
  <c r="R16"/>
  <c r="P16"/>
  <c r="N16"/>
  <c r="L16"/>
  <c r="J16"/>
  <c r="Z13"/>
  <c r="Z12"/>
  <c r="Z10"/>
  <c r="Z8"/>
  <c r="Z7"/>
  <c r="H126" l="1"/>
  <c r="P67"/>
  <c r="P123" s="1"/>
  <c r="P126" s="1"/>
  <c r="N67"/>
  <c r="L67"/>
  <c r="L126" s="1"/>
  <c r="J67"/>
  <c r="R67"/>
  <c r="R123" s="1"/>
  <c r="R126" s="1"/>
  <c r="V337"/>
  <c r="V341" s="1"/>
  <c r="V242"/>
  <c r="J468"/>
  <c r="J489" s="1"/>
  <c r="AH377"/>
  <c r="N362"/>
  <c r="AH362"/>
  <c r="AH468"/>
  <c r="AH489" s="1"/>
  <c r="AD489"/>
  <c r="AD492" s="1"/>
  <c r="AH337"/>
  <c r="AH341" s="1"/>
  <c r="AH179"/>
  <c r="AH184" s="1"/>
  <c r="P377"/>
  <c r="AH230"/>
  <c r="AH242" s="1"/>
  <c r="AH278"/>
  <c r="AH284" s="1"/>
  <c r="AH305"/>
  <c r="AH312" s="1"/>
  <c r="AH403"/>
  <c r="AH407" s="1"/>
  <c r="Z361"/>
  <c r="X305"/>
  <c r="X312" s="1"/>
  <c r="X67"/>
  <c r="X123" s="1"/>
  <c r="AB489"/>
  <c r="AB492" s="1"/>
  <c r="AF67"/>
  <c r="AF123" s="1"/>
  <c r="AF126" s="1"/>
  <c r="AF179"/>
  <c r="AF184" s="1"/>
  <c r="AF403"/>
  <c r="AF407" s="1"/>
  <c r="AF362"/>
  <c r="AF377"/>
  <c r="AF468"/>
  <c r="AF489" s="1"/>
  <c r="AF337"/>
  <c r="AF341" s="1"/>
  <c r="AF305"/>
  <c r="AF312" s="1"/>
  <c r="AF278"/>
  <c r="AF284" s="1"/>
  <c r="AF230"/>
  <c r="AF242" s="1"/>
  <c r="L278"/>
  <c r="L284" s="1"/>
  <c r="P242"/>
  <c r="Z167"/>
  <c r="R362"/>
  <c r="V230"/>
  <c r="L242"/>
  <c r="V278"/>
  <c r="V284" s="1"/>
  <c r="Z328"/>
  <c r="Z402"/>
  <c r="Z225"/>
  <c r="Z229"/>
  <c r="P278"/>
  <c r="Z268"/>
  <c r="J305"/>
  <c r="J312" s="1"/>
  <c r="Z304"/>
  <c r="R337"/>
  <c r="R341" s="1"/>
  <c r="Z357"/>
  <c r="Z418"/>
  <c r="Z158"/>
  <c r="N179"/>
  <c r="N184" s="1"/>
  <c r="Z200"/>
  <c r="V362"/>
  <c r="J377"/>
  <c r="R403"/>
  <c r="Z488"/>
  <c r="Z273"/>
  <c r="Z336"/>
  <c r="L362"/>
  <c r="Z26"/>
  <c r="V84"/>
  <c r="Z262"/>
  <c r="L403"/>
  <c r="R468"/>
  <c r="R489" s="1"/>
  <c r="P362"/>
  <c r="R179"/>
  <c r="R184" s="1"/>
  <c r="V403"/>
  <c r="V407" s="1"/>
  <c r="J84"/>
  <c r="L179"/>
  <c r="L184" s="1"/>
  <c r="X337"/>
  <c r="X341" s="1"/>
  <c r="Z352"/>
  <c r="N377"/>
  <c r="P403"/>
  <c r="N468"/>
  <c r="N489" s="1"/>
  <c r="N278"/>
  <c r="N284" s="1"/>
  <c r="Z60"/>
  <c r="P179"/>
  <c r="P184" s="1"/>
  <c r="V179"/>
  <c r="V184" s="1"/>
  <c r="R278"/>
  <c r="R284" s="1"/>
  <c r="Z333"/>
  <c r="N403"/>
  <c r="J403"/>
  <c r="P468"/>
  <c r="P489" s="1"/>
  <c r="X403"/>
  <c r="Z386"/>
  <c r="J179"/>
  <c r="J278"/>
  <c r="Z277"/>
  <c r="V305"/>
  <c r="Z299"/>
  <c r="N337"/>
  <c r="L305"/>
  <c r="R305"/>
  <c r="Z376"/>
  <c r="Z459"/>
  <c r="X179"/>
  <c r="Z16"/>
  <c r="V67"/>
  <c r="Z174"/>
  <c r="J337"/>
  <c r="Z65"/>
  <c r="X230"/>
  <c r="L377"/>
  <c r="P305"/>
  <c r="V377"/>
  <c r="Z369"/>
  <c r="Z208"/>
  <c r="X278"/>
  <c r="L337"/>
  <c r="P337"/>
  <c r="J362"/>
  <c r="L468"/>
  <c r="Z435"/>
  <c r="V468"/>
  <c r="R377"/>
  <c r="N305"/>
  <c r="X377"/>
  <c r="X362"/>
  <c r="X468"/>
  <c r="V123" l="1"/>
  <c r="Z67"/>
  <c r="Z278"/>
  <c r="Z179"/>
  <c r="X489"/>
  <c r="J341"/>
  <c r="R312"/>
  <c r="X407"/>
  <c r="Z468"/>
  <c r="V489"/>
  <c r="L489"/>
  <c r="Z337"/>
  <c r="X242"/>
  <c r="X184"/>
  <c r="N242"/>
  <c r="J242"/>
  <c r="Z362"/>
  <c r="Z230"/>
  <c r="N312"/>
  <c r="L341"/>
  <c r="X284"/>
  <c r="R242"/>
  <c r="N341"/>
  <c r="J184"/>
  <c r="P341"/>
  <c r="P312"/>
  <c r="L312"/>
  <c r="V312"/>
  <c r="Z305"/>
  <c r="Z403"/>
  <c r="Z377"/>
  <c r="Z489" l="1"/>
  <c r="X126"/>
  <c r="Z341"/>
  <c r="Z312"/>
  <c r="Z284"/>
  <c r="Z242"/>
  <c r="V126"/>
  <c r="Z123"/>
  <c r="Z184"/>
  <c r="Z407"/>
  <c r="Z126" l="1"/>
  <c r="AJ490"/>
  <c r="J421"/>
  <c r="L490"/>
  <c r="J490" l="1"/>
  <c r="F490"/>
  <c r="H490"/>
  <c r="N421"/>
  <c r="N490" s="1"/>
  <c r="T490"/>
  <c r="T492" s="1"/>
  <c r="AD421"/>
  <c r="AD490" s="1"/>
  <c r="P420"/>
  <c r="P421"/>
  <c r="P490"/>
  <c r="H420"/>
  <c r="T420"/>
  <c r="Z420"/>
  <c r="Z421"/>
  <c r="AL420"/>
  <c r="AL421"/>
  <c r="AL490"/>
  <c r="AH420"/>
  <c r="AH421"/>
  <c r="AH490"/>
  <c r="F420"/>
  <c r="AF420"/>
  <c r="AF421"/>
  <c r="AF490"/>
  <c r="R420"/>
  <c r="R421"/>
  <c r="R490"/>
  <c r="X420"/>
  <c r="X421"/>
  <c r="X490"/>
  <c r="V420"/>
  <c r="V421"/>
  <c r="V490"/>
  <c r="Z490"/>
  <c r="AJ420"/>
  <c r="AB420"/>
  <c r="AB421"/>
  <c r="AB490"/>
</calcChain>
</file>

<file path=xl/sharedStrings.xml><?xml version="1.0" encoding="utf-8"?>
<sst xmlns="http://schemas.openxmlformats.org/spreadsheetml/2006/main" count="505" uniqueCount="496">
  <si>
    <t>Apr '10 - Mar 11</t>
  </si>
  <si>
    <t>Budget</t>
  </si>
  <si>
    <t>Apr '11 - Mar 12</t>
  </si>
  <si>
    <t>Apr '12 - Mar 13</t>
  </si>
  <si>
    <t>Apr '13 - Mar 14</t>
  </si>
  <si>
    <t>Apr '14 - Mar 15</t>
  </si>
  <si>
    <t>Ordinary Income/Expense</t>
  </si>
  <si>
    <t>Income</t>
  </si>
  <si>
    <t>400 · Operating Income</t>
  </si>
  <si>
    <t>4010015 · Accommodation Tax</t>
  </si>
  <si>
    <t>4010019 · Business Licenses</t>
  </si>
  <si>
    <t>4010020 · Bus Lic-Rental</t>
  </si>
  <si>
    <t>4010025 · Bus Lic-Comm Rental</t>
  </si>
  <si>
    <t>4010030 · Bus Lic-Comm</t>
  </si>
  <si>
    <t>4010040 · Bus Lic-Real Estate</t>
  </si>
  <si>
    <t>4010045 · Penalties-No Business License</t>
  </si>
  <si>
    <t>4010050 · Bus Lic-Vending Machine</t>
  </si>
  <si>
    <t>Total 4010019 · Business Licenses</t>
  </si>
  <si>
    <t>4010100 · Cable TV Franchise</t>
  </si>
  <si>
    <t>4010110 · Beach Concession Contract</t>
  </si>
  <si>
    <t>4010120 · Beach Fire Permits</t>
  </si>
  <si>
    <t>4010140 · Towing Contract Income</t>
  </si>
  <si>
    <t>4010999 · Parking Permits</t>
  </si>
  <si>
    <t>4011000 · Parking Permits - Seasonal</t>
  </si>
  <si>
    <t>4011005 · Parking Permits- Non Trans</t>
  </si>
  <si>
    <t>4011010 · Parking Permits - Daily</t>
  </si>
  <si>
    <t>4011030 · Parking Permit- Parking Machine</t>
  </si>
  <si>
    <t>4011050 · Parking Meters</t>
  </si>
  <si>
    <t>4014000 · Parking Fines</t>
  </si>
  <si>
    <t>4014005 · Vehicle Booting Fee</t>
  </si>
  <si>
    <t>4014010 · Delinq. Parking Fines</t>
  </si>
  <si>
    <t>4014020 · Delinq. Civil Summons</t>
  </si>
  <si>
    <t>4014100 · Town Ord Fines &amp; Court</t>
  </si>
  <si>
    <t>4014110 · Traffic Fines</t>
  </si>
  <si>
    <t>4014200 · Alderman Court Cost</t>
  </si>
  <si>
    <t>4014300 · Capias/Contempt Charges</t>
  </si>
  <si>
    <t>4014310 · Appearance Bond</t>
  </si>
  <si>
    <t>4014340 · Settlement Before Judgement</t>
  </si>
  <si>
    <t>4014400 · Traff Fines -  Other Courts</t>
  </si>
  <si>
    <t>4014414 · Ord Fines - Other Courts</t>
  </si>
  <si>
    <t>4016011 · Bldg. Permit Fees-DBE</t>
  </si>
  <si>
    <t>4016040 · Marketing Donations</t>
  </si>
  <si>
    <t>8010000 · Other Fines and Revenue</t>
  </si>
  <si>
    <t>4016060 · Public Hearing Fees</t>
  </si>
  <si>
    <t>8010050 · Bus&amp; Rental License Fines</t>
  </si>
  <si>
    <t>8010100 · Gain/Loss Sale of Equipment</t>
  </si>
  <si>
    <t>8010210 · Interest Income</t>
  </si>
  <si>
    <t>8010230 · ATM Income</t>
  </si>
  <si>
    <t>8010300 · Copies</t>
  </si>
  <si>
    <t>8010330 · Police/Court Reports</t>
  </si>
  <si>
    <t>8010380 · Dog Licenses</t>
  </si>
  <si>
    <t>8010386 · Misc Income</t>
  </si>
  <si>
    <t>8010400 · Notary Fee</t>
  </si>
  <si>
    <t>8090003 · Law Suit Settlements</t>
  </si>
  <si>
    <t>8090065 · DEMA-Hurricane Reimbursement</t>
  </si>
  <si>
    <t>8010000 · Other Fines and Revenue - Other</t>
  </si>
  <si>
    <t>Total 8010000 · Other Fines and Revenue</t>
  </si>
  <si>
    <t>8010200 · Investments</t>
  </si>
  <si>
    <t>8010211 · Investment Income</t>
  </si>
  <si>
    <t>8010215 · Unreali Gains/Losses Invest.</t>
  </si>
  <si>
    <t>8010216 · Investment Fees</t>
  </si>
  <si>
    <t>Total 8010200 · Investments</t>
  </si>
  <si>
    <t>400 · Operating Income - Other</t>
  </si>
  <si>
    <t>50101 · Police</t>
  </si>
  <si>
    <t>5010020 · Restr.Police Hwy. Safety Grant</t>
  </si>
  <si>
    <t>5010030 · Restr.Police-EIDE Grant</t>
  </si>
  <si>
    <t>5010040 · Restr.Police-Local Gov't. Grant</t>
  </si>
  <si>
    <t>5010050 · Restr.Law Enforc.Grant (SLEAF)</t>
  </si>
  <si>
    <t>5010060 · Restr.PD-Fed.Confiscated Funds</t>
  </si>
  <si>
    <t>5010070 · Restr.PD-Vehicle Grants</t>
  </si>
  <si>
    <t>Total 50101 · Police</t>
  </si>
  <si>
    <t>50201 · Streets &amp; Highways</t>
  </si>
  <si>
    <t>5020010 · Restr.Municipal St. Grant (Aid)</t>
  </si>
  <si>
    <t>Total 50201 · Streets &amp; Highways</t>
  </si>
  <si>
    <t>50301 · Administrative</t>
  </si>
  <si>
    <t>5030010 · Adm.EECBG Competitive Grant</t>
  </si>
  <si>
    <t>5030020 · Adm.EECBG Formula Grant</t>
  </si>
  <si>
    <t>Total 50301 · Administrative</t>
  </si>
  <si>
    <t>55001 · Restr.Donations-Administration</t>
  </si>
  <si>
    <t>55002 · Restr. Donations-Beautification</t>
  </si>
  <si>
    <t>55003 · RestrDonations to Police Dep't.</t>
  </si>
  <si>
    <t>55004 · Restr.Donations-Lifeguards</t>
  </si>
  <si>
    <t>55005 · Restr.Contr.LG Youth/Rec.Prog.</t>
  </si>
  <si>
    <t>8020040 · Law EnforcTech &amp; Ed Fund Inc</t>
  </si>
  <si>
    <t>8020050 · SALLE Grant Income</t>
  </si>
  <si>
    <t>8020060 · BYME Justice Grant</t>
  </si>
  <si>
    <t>8020140 · Hwy Safety Grant Income</t>
  </si>
  <si>
    <t>8020200 · Contributions 02</t>
  </si>
  <si>
    <t>8030040 · Municipal Street Grant Income</t>
  </si>
  <si>
    <t>8030050 · Highway Special Grant Income</t>
  </si>
  <si>
    <t>8030200 · Contributions/Beautification</t>
  </si>
  <si>
    <t>8050200 · Contributions 05</t>
  </si>
  <si>
    <t>8080350 · Stimulus Police Grants</t>
  </si>
  <si>
    <t>8090001 · Misc Income Other</t>
  </si>
  <si>
    <t>8090002 · Vehicle Grants</t>
  </si>
  <si>
    <t>8090004 · EIDE Grant Income</t>
  </si>
  <si>
    <t>8090005 · Reimbursement of Salaries</t>
  </si>
  <si>
    <t>8090006 · Grants for COPS</t>
  </si>
  <si>
    <t>8090007 · Video Surcharge</t>
  </si>
  <si>
    <t>8090008 · DelDot Surcharge</t>
  </si>
  <si>
    <t>8090009 · Vic Comp Assessment</t>
  </si>
  <si>
    <t>8090010 · LG Youth/Rec Prog Contributions</t>
  </si>
  <si>
    <t>8090011 · Local Gov Grants</t>
  </si>
  <si>
    <t>8090012 · Special  Event Fees</t>
  </si>
  <si>
    <t>8090013 · Local Govt Reimbursement</t>
  </si>
  <si>
    <t>8090014 · End of Season Party Contri</t>
  </si>
  <si>
    <t>8090015 · Bldg Permit St Repair Assess</t>
  </si>
  <si>
    <t>8090016 · DELJIS Surcharge</t>
  </si>
  <si>
    <t>8090017 · Police SLEAF Grant Income</t>
  </si>
  <si>
    <t>8090018 · Shared Confiscated Funds</t>
  </si>
  <si>
    <t>8090070 · Bayard Avenue Project Revenue</t>
  </si>
  <si>
    <t>Expense</t>
  </si>
  <si>
    <t>6000210 · Bayard Avenue Project</t>
  </si>
  <si>
    <t>601 · Administrative</t>
  </si>
  <si>
    <t>60101 · Administrative Operating</t>
  </si>
  <si>
    <t>6010080 · Professional Fee</t>
  </si>
  <si>
    <t>6010201 · Bank &amp; Credit Card  Charges</t>
  </si>
  <si>
    <t>6010204 · Election Expenses</t>
  </si>
  <si>
    <t>6010210 · Misc</t>
  </si>
  <si>
    <t>6010214 · Donations</t>
  </si>
  <si>
    <t>6010215 · Collection Agy Fees</t>
  </si>
  <si>
    <t>6010220 · Bank Fees- Transfer Tax</t>
  </si>
  <si>
    <t>6010223 · Code Update</t>
  </si>
  <si>
    <t>6010260 · Settlement-Net</t>
  </si>
  <si>
    <t>6010265 · Lawsuit Legal Fees</t>
  </si>
  <si>
    <t>6010270 · Donations.</t>
  </si>
  <si>
    <t>6010300 · Audit Fees</t>
  </si>
  <si>
    <t>6010310 · Legal Fees-Regular</t>
  </si>
  <si>
    <t>6010320 · 5 Year Comprehensive Plan</t>
  </si>
  <si>
    <t>6010365 · Beach Events Exp</t>
  </si>
  <si>
    <t>6010510 · Town Hall Expenses</t>
  </si>
  <si>
    <t>6012000 · Committee Expenses</t>
  </si>
  <si>
    <t>6012003 · Beach/Marketing Events</t>
  </si>
  <si>
    <t>6012005 · IT/Communications</t>
  </si>
  <si>
    <t>601A · Administrative</t>
  </si>
  <si>
    <t>6010070 · Insurance</t>
  </si>
  <si>
    <t>6010090 · Dues &amp; Publications</t>
  </si>
  <si>
    <t>6010100 · Legal Ads</t>
  </si>
  <si>
    <t>6010150 · Telephone</t>
  </si>
  <si>
    <t>6010160 · Postage</t>
  </si>
  <si>
    <t>6010175 · Printing</t>
  </si>
  <si>
    <t>6010180 · Supplies</t>
  </si>
  <si>
    <t>Total 601A · Administrative</t>
  </si>
  <si>
    <t>601B · Building Expenses</t>
  </si>
  <si>
    <t>6010135 · Panasystems</t>
  </si>
  <si>
    <t>6010140 · Heat &amp; Electric</t>
  </si>
  <si>
    <t>6010170 · Trash</t>
  </si>
  <si>
    <t>6010240 · Janitorial/Pest Control Service</t>
  </si>
  <si>
    <t>6010280 · Bldg Supplies</t>
  </si>
  <si>
    <t>6010500 · All Utilities</t>
  </si>
  <si>
    <t>Total 601B · Building Expenses</t>
  </si>
  <si>
    <t>601P · Payroll &amp; HR Expenses</t>
  </si>
  <si>
    <t>6010010 · Salary &amp; Wages</t>
  </si>
  <si>
    <t>6010020 · Employee Benefits</t>
  </si>
  <si>
    <t>6010050 · Payroll Taxes</t>
  </si>
  <si>
    <t>6010199 · Retirement</t>
  </si>
  <si>
    <t>6010200 · Pension</t>
  </si>
  <si>
    <t>Total 601P · Payroll &amp; HR Expenses</t>
  </si>
  <si>
    <t>601V · Vehicle Expenses</t>
  </si>
  <si>
    <t>6010120 · Gas Reimb./Maint./Repairs</t>
  </si>
  <si>
    <t>6010192 · Town Mgr Auto Lease</t>
  </si>
  <si>
    <t>Total 601V · Vehicle Expenses</t>
  </si>
  <si>
    <t>Total 60101 · Administrative Operating</t>
  </si>
  <si>
    <t>60102 · Administrative Below-the-Line</t>
  </si>
  <si>
    <t>6012001 · Season Party</t>
  </si>
  <si>
    <t>6012007 · Energy Audit Grant Expenses</t>
  </si>
  <si>
    <t>Total 60102 · Administrative Below-the-Line</t>
  </si>
  <si>
    <t>Total 601 · Administrative</t>
  </si>
  <si>
    <t>601D · Restr.Donation Expend.-Admin.</t>
  </si>
  <si>
    <t>601IG · Intergovernmental Expenditures</t>
  </si>
  <si>
    <t>602 · Police</t>
  </si>
  <si>
    <t>60201 · Police Operating</t>
  </si>
  <si>
    <t>6020030 · Uniforms</t>
  </si>
  <si>
    <t>6020065 · Equipment Maintenance &amp; Supply</t>
  </si>
  <si>
    <t>6020080 · Professional  Fees</t>
  </si>
  <si>
    <t>6020210 · Misc</t>
  </si>
  <si>
    <t>6020250 · Drug Testing</t>
  </si>
  <si>
    <t>602A · Administrative Public Safety</t>
  </si>
  <si>
    <t>6020070 · Insurance</t>
  </si>
  <si>
    <t>6020090 · Dues &amp; Publications 02</t>
  </si>
  <si>
    <t>6020150 · Telephone</t>
  </si>
  <si>
    <t>6020160 · Postage</t>
  </si>
  <si>
    <t>6020180 · Supplies</t>
  </si>
  <si>
    <t>Total 602A · Administrative Public Safety</t>
  </si>
  <si>
    <t>602B · Building Expense</t>
  </si>
  <si>
    <t>6020140 · Heat &amp; Electric</t>
  </si>
  <si>
    <t>6020170 · Trash</t>
  </si>
  <si>
    <t>6020240 · Janitorial/Pest Control Service</t>
  </si>
  <si>
    <t>6020280 · Building Supplies</t>
  </si>
  <si>
    <t>6020500 · All Utilities</t>
  </si>
  <si>
    <t>Total 602B · Building Expense</t>
  </si>
  <si>
    <t>6020010 · Salary &amp; Wages</t>
  </si>
  <si>
    <t>6020011 · Payroll-Running Events</t>
  </si>
  <si>
    <t>6020020 · Employee Benefits</t>
  </si>
  <si>
    <t>6020050 · Payroll Taxes</t>
  </si>
  <si>
    <t>6020051 · Special Events-P/R Taxes</t>
  </si>
  <si>
    <t>6020059 · Payroll Funds Received</t>
  </si>
  <si>
    <t>6020191 · Pension</t>
  </si>
  <si>
    <t>6020192 · Pension Funds Received</t>
  </si>
  <si>
    <t>602V · Vehicle Expenses</t>
  </si>
  <si>
    <t>6020110 · Gasoline &amp; Mileage Reimb</t>
  </si>
  <si>
    <t>6020120 · Auto Maintenance &amp; Repairs</t>
  </si>
  <si>
    <t>Total 602V · Vehicle Expenses</t>
  </si>
  <si>
    <t>Total 60201 · Police Operating</t>
  </si>
  <si>
    <t>60202 · Police Below-the-Line</t>
  </si>
  <si>
    <t>6020056 · Major Asset 02</t>
  </si>
  <si>
    <t>6020061 · Small Equipment 02</t>
  </si>
  <si>
    <t>6020203 · SLEAF Grant Expenses</t>
  </si>
  <si>
    <t>6020204 · Hwy Safety Grant Exp 02</t>
  </si>
  <si>
    <t>6020205 · Local Government Grant</t>
  </si>
  <si>
    <t>6020208 · SALLE Grant Expenses</t>
  </si>
  <si>
    <t>6021010 · Cops Grant Cost</t>
  </si>
  <si>
    <t>6021202 · EIDE Grant Expenses</t>
  </si>
  <si>
    <t>6021206 · Special Events</t>
  </si>
  <si>
    <t>Total 60202 · Police Below-the-Line</t>
  </si>
  <si>
    <t>Total 602 · Police</t>
  </si>
  <si>
    <t>602D · Restr.Donation Expend.-Police</t>
  </si>
  <si>
    <t>602IG · Intergov. Expend.-Police</t>
  </si>
  <si>
    <t>603 · Street &amp; Highway</t>
  </si>
  <si>
    <t>60301 · Street &amp; Hwy Operating</t>
  </si>
  <si>
    <t>6030170 · Trash</t>
  </si>
  <si>
    <t>6030185 · Computer Air Card</t>
  </si>
  <si>
    <t>6030190 · Maintenance &amp; Supplies</t>
  </si>
  <si>
    <t>6030206 · Forest/Park Expenses</t>
  </si>
  <si>
    <t>6030210 · Misc</t>
  </si>
  <si>
    <t>6030400 · Snow Removal</t>
  </si>
  <si>
    <t>6030450 · Hurricane Expenses</t>
  </si>
  <si>
    <t>6030610 · Street Signs</t>
  </si>
  <si>
    <t>6030640 · Parking Meter/Permit  Expenses</t>
  </si>
  <si>
    <t>6030650 · Street Sweeping / Snow Removal</t>
  </si>
  <si>
    <t>603A · Administrative Street &amp; Hwy</t>
  </si>
  <si>
    <t>6030070 · Insurance</t>
  </si>
  <si>
    <t>6030090 · Dues &amp; Publications 03</t>
  </si>
  <si>
    <t>6030150 · Telephone</t>
  </si>
  <si>
    <t>6030180 · Supplies</t>
  </si>
  <si>
    <t>Total 603A · Administrative Street &amp; Hwy</t>
  </si>
  <si>
    <t>603B · Building Expenses</t>
  </si>
  <si>
    <t>6030140 · Heat &amp; Electric</t>
  </si>
  <si>
    <t>6030280 · Building Supplies</t>
  </si>
  <si>
    <t>6030500 · All Utilities</t>
  </si>
  <si>
    <t>Total 603B · Building Expenses</t>
  </si>
  <si>
    <t>603P · Payroll &amp; HR Expenses</t>
  </si>
  <si>
    <t>6030010 · Salary &amp; Wages</t>
  </si>
  <si>
    <t>6030020 · Employee Benefits</t>
  </si>
  <si>
    <t>6030050 · Payroll Taxes</t>
  </si>
  <si>
    <t>Total 603P · Payroll &amp; HR Expenses</t>
  </si>
  <si>
    <t>603V · Vehicle Expenses</t>
  </si>
  <si>
    <t>6030110 · Gasoline &amp; Mileage Reimb</t>
  </si>
  <si>
    <t>6030120 · Auto Maintenance &amp; Repairs</t>
  </si>
  <si>
    <t>Total 603V · Vehicle Expenses</t>
  </si>
  <si>
    <t>Total 60301 · Street &amp; Hwy Operating</t>
  </si>
  <si>
    <t>60302 · Street &amp; Hwy Below-the-Line</t>
  </si>
  <si>
    <t>6031112 · Mun Street Aid Grant Exp 03</t>
  </si>
  <si>
    <t>6031611 · Street Lights</t>
  </si>
  <si>
    <t>6032000 · Street Repairs 03</t>
  </si>
  <si>
    <t>Total 60302 · Street &amp; Hwy Below-the-Line</t>
  </si>
  <si>
    <t>Total 603 · Street &amp; Highway</t>
  </si>
  <si>
    <t>6030600 · Street Repairs</t>
  </si>
  <si>
    <t>603D · Restr.Donations-Beautification</t>
  </si>
  <si>
    <t>603IG · Intergov.Expend.Sts.&amp; Hwys.</t>
  </si>
  <si>
    <t>604 · Alderman Court Expenses</t>
  </si>
  <si>
    <t>60401 · Alderman Court Operating</t>
  </si>
  <si>
    <t>6040080 · Professional Fees</t>
  </si>
  <si>
    <t>6040210 · Misc</t>
  </si>
  <si>
    <t>6040260 · Ct  Security Surcharge Expense</t>
  </si>
  <si>
    <t>604A · Administrative Courts</t>
  </si>
  <si>
    <t>6040070 · Insurance</t>
  </si>
  <si>
    <t>6040090 · Dues &amp; Publications 04</t>
  </si>
  <si>
    <t>6040100 · Legal Ads</t>
  </si>
  <si>
    <t>6040150 · Telephone</t>
  </si>
  <si>
    <t>6040180 · Supplies</t>
  </si>
  <si>
    <t>Total 604A · Administrative Courts</t>
  </si>
  <si>
    <t>604P · Payroll &amp; HR Expenses</t>
  </si>
  <si>
    <t>6040010 · Salaries &amp; Wages</t>
  </si>
  <si>
    <t>6040020 · Employee Benefits</t>
  </si>
  <si>
    <t>6040050 · Payroll Taxes</t>
  </si>
  <si>
    <t>Total 604P · Payroll &amp; HR Expenses</t>
  </si>
  <si>
    <t>Total 60401 · Alderman Court Operating</t>
  </si>
  <si>
    <t>Total 604 · Alderman Court Expenses</t>
  </si>
  <si>
    <t>605 · Lifeguards</t>
  </si>
  <si>
    <t>60501 · Lifeguards Operating</t>
  </si>
  <si>
    <t>6050013 · Maintenance Equip &amp; Materials</t>
  </si>
  <si>
    <t>6050017 · Maintenance Materials</t>
  </si>
  <si>
    <t>6050030 · Uniforms</t>
  </si>
  <si>
    <t>6050190 · First Aid Supplies</t>
  </si>
  <si>
    <t>6050200 · Donated Capital Assets</t>
  </si>
  <si>
    <t>6050210 · Misc</t>
  </si>
  <si>
    <t>6050250 · Drug Testing</t>
  </si>
  <si>
    <t>605A · Administrative Beach Safety</t>
  </si>
  <si>
    <t>6050015 · Telephone</t>
  </si>
  <si>
    <t>6050070 · Insurance</t>
  </si>
  <si>
    <t>6050090 · Dues &amp; Publications 05</t>
  </si>
  <si>
    <t>6050160 · Postage 05</t>
  </si>
  <si>
    <t>6050180 · Supplies</t>
  </si>
  <si>
    <t>Total 605A · Administrative Beach Safety</t>
  </si>
  <si>
    <t>605P · Payroll &amp; HR Expenses</t>
  </si>
  <si>
    <t>6050010 · Salaries &amp; Wages</t>
  </si>
  <si>
    <t>6050020 · Employee Benefits</t>
  </si>
  <si>
    <t>6050050 · Payroll Taxes</t>
  </si>
  <si>
    <t>Total 605P · Payroll &amp; HR Expenses</t>
  </si>
  <si>
    <t>605V · Vehicle Expenses</t>
  </si>
  <si>
    <t>6050110 · Gasoline &amp; Mileage Reimb</t>
  </si>
  <si>
    <t>Total 605V · Vehicle Expenses</t>
  </si>
  <si>
    <t>Total 60501 · Lifeguards Operating</t>
  </si>
  <si>
    <t>60502 · Lifeguards Below-the-Line</t>
  </si>
  <si>
    <t>6050271 · LG Youth/Rec Prog Exp</t>
  </si>
  <si>
    <t>Total 60502 · Lifeguards Below-the-Line</t>
  </si>
  <si>
    <t>Total 605 · Lifeguards</t>
  </si>
  <si>
    <t>605D · Restr.Donation Expend.-Life Gds</t>
  </si>
  <si>
    <t>606 · Code Enforcement</t>
  </si>
  <si>
    <t>6060210 · Misc</t>
  </si>
  <si>
    <t>6060310 · Legal Fees BOA</t>
  </si>
  <si>
    <t>606A · Administrative Code Enforcement</t>
  </si>
  <si>
    <t>6060070 · Insurance</t>
  </si>
  <si>
    <t>6060090 · Dues &amp; Publications 06</t>
  </si>
  <si>
    <t>6060100 · Legal Ads</t>
  </si>
  <si>
    <t>6060150 · Telephone</t>
  </si>
  <si>
    <t>6060180 · Supplies</t>
  </si>
  <si>
    <t>Total 606A · Administrative Code Enforcement</t>
  </si>
  <si>
    <t>606P · Payroll &amp; HR Expenses</t>
  </si>
  <si>
    <t>6060010 · Salaries &amp; Wages</t>
  </si>
  <si>
    <t>6060020 · Employee Benefits</t>
  </si>
  <si>
    <t>6060050 · Payroll Taxes</t>
  </si>
  <si>
    <t>Total 606P · Payroll &amp; HR Expenses</t>
  </si>
  <si>
    <t>606V · Vehicle Expenses</t>
  </si>
  <si>
    <t>6060110 · Gasoline &amp; Mileage Reimb</t>
  </si>
  <si>
    <t>6060120 · Auto Maintenance &amp; Repairs</t>
  </si>
  <si>
    <t>Total 606V · Vehicle Expenses</t>
  </si>
  <si>
    <t>Total 606 · Code Enforcement</t>
  </si>
  <si>
    <t>607 · Life Saving Station</t>
  </si>
  <si>
    <t>6070065 · Equipment Maintenance &amp; Supply</t>
  </si>
  <si>
    <t>6070085 · Land Hold Lease</t>
  </si>
  <si>
    <t>607A · Administrative Life Saving Sta</t>
  </si>
  <si>
    <t>6070070 · Insurance</t>
  </si>
  <si>
    <t>6070180 · Supplies</t>
  </si>
  <si>
    <t>Total 607A · Administrative Life Saving Sta</t>
  </si>
  <si>
    <t>607B · Building Expenses</t>
  </si>
  <si>
    <t>6070130 · Building Maintenance &amp; Repairs</t>
  </si>
  <si>
    <t>6070140 · Heat &amp; Electric</t>
  </si>
  <si>
    <t>6070240 · Janitorial Services</t>
  </si>
  <si>
    <t>6070280 · Bldg Supplies</t>
  </si>
  <si>
    <t>6070500 · All Utilities</t>
  </si>
  <si>
    <t>Total 607B · Building Expenses</t>
  </si>
  <si>
    <t>Total 607 · Life Saving Station</t>
  </si>
  <si>
    <t>608 · Seasonal PD</t>
  </si>
  <si>
    <t>60801 · Seasonal PD Operating</t>
  </si>
  <si>
    <t>6080030 · Uniforms</t>
  </si>
  <si>
    <t>6080210 · Misc</t>
  </si>
  <si>
    <t>6080250 · Drug Testing</t>
  </si>
  <si>
    <t>608A · Administrative Monitors</t>
  </si>
  <si>
    <t>6080070 · Insurance</t>
  </si>
  <si>
    <t>6080100 · Legal Ads</t>
  </si>
  <si>
    <t>Total 608A · Administrative Monitors</t>
  </si>
  <si>
    <t>6080010 · Salaries &amp; Wages</t>
  </si>
  <si>
    <t>6080020 · Employee Benefits</t>
  </si>
  <si>
    <t>6080050 · Payroll Taxes</t>
  </si>
  <si>
    <t>6080051 · Payroll Funds Recd.</t>
  </si>
  <si>
    <t>Total 60801 · Seasonal PD Operating</t>
  </si>
  <si>
    <t>60802 · Seasonal PD Below-the-Line</t>
  </si>
  <si>
    <t>6080380 · Stimulus Police Grant- Salaries</t>
  </si>
  <si>
    <t>Total 60802 · Seasonal PD Below-the-Line</t>
  </si>
  <si>
    <t>Total 608 · Seasonal PD</t>
  </si>
  <si>
    <t>609 · Town Operating</t>
  </si>
  <si>
    <t>6090100 · Equipment/Asset  Purchase</t>
  </si>
  <si>
    <t>6090101 · Leave Bank Time Payout</t>
  </si>
  <si>
    <t>6090102 · Employee Bonus's</t>
  </si>
  <si>
    <t>6090103 · Other OperatingCosts-Bayard Ave</t>
  </si>
  <si>
    <t>6090104 · Bayard Ave Debt &amp; Interest</t>
  </si>
  <si>
    <t>6090105 · Parking Meter Debt &amp; Interest</t>
  </si>
  <si>
    <t>6090106 · Beautification</t>
  </si>
  <si>
    <t>6090108 · Rainy Day Fund</t>
  </si>
  <si>
    <t>Total 609 · Town Operating</t>
  </si>
  <si>
    <t>66900 · Reconciliation Discrepancies</t>
  </si>
  <si>
    <t>Other Income/Expense</t>
  </si>
  <si>
    <t>Other Income</t>
  </si>
  <si>
    <t>9000000 · Debt Proceeds</t>
  </si>
  <si>
    <t>9010000 · Admin Below-The-Line</t>
  </si>
  <si>
    <t>9010010 · Town Oper Grant Revenue</t>
  </si>
  <si>
    <t>9010011 · Town Oper Grant Expenditures</t>
  </si>
  <si>
    <t>9010020 · DEMA Revenue</t>
  </si>
  <si>
    <t>9010021 · DEMA Reimbursed Expenditures</t>
  </si>
  <si>
    <t>9010030 · Bayard Ave Loan Revenue</t>
  </si>
  <si>
    <t>9010031 · Bayard Ave Loan Expense</t>
  </si>
  <si>
    <t>9010040 · Town Administrative Revenue</t>
  </si>
  <si>
    <t>9010041 · Town Administrative Expenses</t>
  </si>
  <si>
    <t>Total 9010000 · Admin Below-The-Line</t>
  </si>
  <si>
    <t>9020000 · Police Below-The-Line</t>
  </si>
  <si>
    <t>9020010 · COPS Grant</t>
  </si>
  <si>
    <t>9020011 · COPS Grant Payroll</t>
  </si>
  <si>
    <t>9020020 · Reimb Police Wages - Income</t>
  </si>
  <si>
    <t>9020021 · Reimb Police Wages - Payroll</t>
  </si>
  <si>
    <t>9020030 · Police Running&amp;Other Event Fees</t>
  </si>
  <si>
    <t>9020031 · Police Run&amp;OtherEvents- Payroll</t>
  </si>
  <si>
    <t>9020040 · Pension State Funding</t>
  </si>
  <si>
    <t>9020041 · Pension Expense Offset</t>
  </si>
  <si>
    <t>9020050 · Other Police Grant Revenues</t>
  </si>
  <si>
    <t>9020051 · Other Police Grant Expenditures</t>
  </si>
  <si>
    <t>9020090 · Police Donations (Restr)</t>
  </si>
  <si>
    <t>9020091 · Police Donation Expend (Restr)</t>
  </si>
  <si>
    <t>Total 9020000 · Police Below-The-Line</t>
  </si>
  <si>
    <t>9030000 · Street Hwy Below-The-Line</t>
  </si>
  <si>
    <t>9030010 · Beautification Contributions</t>
  </si>
  <si>
    <t>9030011 · Beautification - Expense</t>
  </si>
  <si>
    <t>9030020 · Municipal St Aid Grant (Restr)</t>
  </si>
  <si>
    <t>9030021 · Municipal St Aid Expenditures</t>
  </si>
  <si>
    <t>9030030 · Street Hwy Grant Revenue</t>
  </si>
  <si>
    <t>9030031 · Street Hwy Grant Expense</t>
  </si>
  <si>
    <t>9030040 · Other Streets Revenue</t>
  </si>
  <si>
    <t>9030041 · Other Streets Expense</t>
  </si>
  <si>
    <t>Total 9030000 · Street Hwy Below-The-Line</t>
  </si>
  <si>
    <t>9050000 · Lifeguards Below-The-Line</t>
  </si>
  <si>
    <t>9050010 · Lifeguard Operations Donations</t>
  </si>
  <si>
    <t>9050011 · Lifeguard Operations Expenses</t>
  </si>
  <si>
    <t>9050020 · Beach Program Donations</t>
  </si>
  <si>
    <t>9050090 · Lifeguards Donations (Restr)</t>
  </si>
  <si>
    <t>9050091 · Lifeguard Donation Expend (Rest</t>
  </si>
  <si>
    <t>Total 9050000 · Lifeguards Below-The-Line</t>
  </si>
  <si>
    <t>9060000 · DBE Suspense</t>
  </si>
  <si>
    <t>Total Other Income</t>
  </si>
  <si>
    <t>Other Expense</t>
  </si>
  <si>
    <t>9500000 · Other Administrative Extraordin</t>
  </si>
  <si>
    <t>9500114 · Lifesaving Station Renovations</t>
  </si>
  <si>
    <t>9500115 · Technology Improvements</t>
  </si>
  <si>
    <t>9510010 · Extraordinary DBE Exp</t>
  </si>
  <si>
    <t>9510020 · Extraordin DBE Property Income</t>
  </si>
  <si>
    <t>9520000 · Excess Lawsuit Legal</t>
  </si>
  <si>
    <t>9525000 · Legal Fees - Reim Ins</t>
  </si>
  <si>
    <t>9525001 · Legal Fees - Ins Rev</t>
  </si>
  <si>
    <t>9530000 · Self Committed Bank Interest</t>
  </si>
  <si>
    <t>9540000 · 3% Trans Tax to Comp Plan</t>
  </si>
  <si>
    <t>9545000 · 5%TransTax to TranTaxRecoupAcct</t>
  </si>
  <si>
    <t>9550000 · 20% Bldg Permit to Street</t>
  </si>
  <si>
    <t>9560000 · 5%ParkPermit to Signs,striping</t>
  </si>
  <si>
    <t>9570000 · DBE Phase II Permit Fee</t>
  </si>
  <si>
    <t>Total Other Expense</t>
  </si>
  <si>
    <t>Net Other Income</t>
  </si>
  <si>
    <t>Net Income</t>
  </si>
  <si>
    <t>FY2011</t>
  </si>
  <si>
    <t>FY2012</t>
  </si>
  <si>
    <t>FY2013</t>
  </si>
  <si>
    <t>FY2014</t>
  </si>
  <si>
    <t>FY2015</t>
  </si>
  <si>
    <t>YTD FY2016</t>
  </si>
  <si>
    <t>$$Diff</t>
  </si>
  <si>
    <t>Current FY2016 Actual vs. Budget</t>
  </si>
  <si>
    <t>Annual</t>
  </si>
  <si>
    <t>New Property</t>
  </si>
  <si>
    <t>FY2017 Marc</t>
  </si>
  <si>
    <t>FY2017 Nancy</t>
  </si>
  <si>
    <t xml:space="preserve"> </t>
  </si>
  <si>
    <t>9510030 · Town Hall Property Reno Expense</t>
  </si>
  <si>
    <t>Apr - Jan 16</t>
  </si>
  <si>
    <t>4013000 . TOTAL FINES</t>
  </si>
  <si>
    <t>TOTAL FINES</t>
  </si>
  <si>
    <t>6090107 · Police Analysis</t>
  </si>
  <si>
    <t>FY2009</t>
  </si>
  <si>
    <t>FY2010</t>
  </si>
  <si>
    <t>Apr '09 - Mar 10</t>
  </si>
  <si>
    <t>FY2016</t>
  </si>
  <si>
    <t>Apr '15 - Mar 16</t>
  </si>
  <si>
    <t>FY2017 Annual</t>
  </si>
  <si>
    <t>FY2017 Refore</t>
  </si>
  <si>
    <t>FY2018 Draft Budget</t>
  </si>
  <si>
    <t>ACTUAL Eight Year Fiscal History</t>
  </si>
  <si>
    <t>6010205 · Commissioner/Committee Exp</t>
  </si>
  <si>
    <t>6010130 · Blding Maintenance&amp;Supplies</t>
  </si>
  <si>
    <t>6020130 · Blding Maintenance&amp;Supplies</t>
  </si>
  <si>
    <t>6020021 · Spec Events Employee Benefit</t>
  </si>
  <si>
    <t>6030130 · Blding Maintenance&amp;Supplies</t>
  </si>
  <si>
    <t>Total 4010999 · Parking Permits - net of Self Comm 5% to Signs, etc</t>
  </si>
  <si>
    <t>4016010 · Bldg Permit Fees - net of Self Comm of 20% to Streets</t>
  </si>
  <si>
    <t>Bayard Avenue Loan</t>
  </si>
  <si>
    <t>DBE (Hyatt) Bldg Permit</t>
  </si>
  <si>
    <t>Subotal Income</t>
  </si>
  <si>
    <t>Subtotal Expenses</t>
  </si>
  <si>
    <t>Subtotal Net Income</t>
  </si>
  <si>
    <t>Total Published Income</t>
  </si>
  <si>
    <t>6020040 · Admin Salary &amp; Wages</t>
  </si>
  <si>
    <t>6020095 · Admin Payroll Taxes</t>
  </si>
  <si>
    <t>6080060 · Admin Salaries &amp; Wages</t>
  </si>
  <si>
    <t>6080061 ·Admin Employee Benefits</t>
  </si>
  <si>
    <t>6080062 · AdminPayroll Taxes</t>
  </si>
  <si>
    <t>6080062 · Admin Rental Trash Revenue</t>
  </si>
  <si>
    <t>9510015 · DBE Review Fund Income</t>
  </si>
  <si>
    <t>9510025 · Monthly Pay towards 300k Total</t>
  </si>
  <si>
    <t>9510000 · Town Hall Property Buildout - Other</t>
  </si>
  <si>
    <t>4010010 · Transfer Tax Income -net of self comm 3% to Comp Plan;+ 5% to Ttax Recoup</t>
  </si>
  <si>
    <t>602P &amp; 602PA · Payroll &amp; HR Expenses</t>
  </si>
  <si>
    <t>Total 602P &amp; 602PA Salary &amp; Wages</t>
  </si>
  <si>
    <t>Total 602P &amp; 602PA Payroll Taxes</t>
  </si>
  <si>
    <t>Total 602P &amp; 602PA· Payroll &amp; HR Expenses</t>
  </si>
  <si>
    <t>608P &amp; 608PA  Payroll &amp; HR Expenses</t>
  </si>
  <si>
    <t>Total 608P &amp; 608PA Payroll &amp; HR Expense</t>
  </si>
  <si>
    <t>Tptal 608P &amp; 08PA - Benefits</t>
  </si>
  <si>
    <t>Total 608P &amp; 608PA - Payroll Taxes</t>
  </si>
  <si>
    <t>Total 608P &amp; 608PA · Payroll &amp; HR Expenses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</si>
</sst>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Arial Unicode MS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7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 Unicode MS"/>
      <family val="2"/>
    </font>
    <font>
      <b/>
      <sz val="7.5"/>
      <color rgb="FF000000"/>
      <name val="Arial"/>
      <family val="2"/>
    </font>
    <font>
      <sz val="7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38" fontId="11" fillId="0" borderId="0" xfId="0" applyNumberFormat="1" applyFont="1"/>
    <xf numFmtId="38" fontId="0" fillId="2" borderId="0" xfId="0" applyNumberFormat="1" applyFill="1"/>
    <xf numFmtId="38" fontId="4" fillId="2" borderId="1" xfId="0" applyNumberFormat="1" applyFont="1" applyFill="1" applyBorder="1" applyAlignment="1"/>
    <xf numFmtId="38" fontId="0" fillId="2" borderId="6" xfId="0" applyNumberFormat="1" applyFill="1" applyBorder="1"/>
    <xf numFmtId="38" fontId="0" fillId="0" borderId="0" xfId="0" applyNumberFormat="1"/>
    <xf numFmtId="38" fontId="1" fillId="0" borderId="7" xfId="0" applyNumberFormat="1" applyFont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1" fillId="0" borderId="0" xfId="0" applyNumberFormat="1" applyFont="1" applyBorder="1" applyAlignment="1">
      <alignment horizontal="center"/>
    </xf>
    <xf numFmtId="38" fontId="1" fillId="0" borderId="0" xfId="0" applyNumberFormat="1" applyFont="1" applyBorder="1" applyAlignment="1">
      <alignment horizontal="center" wrapText="1"/>
    </xf>
    <xf numFmtId="38" fontId="0" fillId="0" borderId="1" xfId="0" applyNumberFormat="1" applyBorder="1" applyAlignment="1">
      <alignment horizontal="centerContinuous"/>
    </xf>
    <xf numFmtId="38" fontId="1" fillId="0" borderId="7" xfId="0" applyNumberFormat="1" applyFont="1" applyBorder="1" applyAlignment="1">
      <alignment horizontal="center" wrapText="1"/>
    </xf>
    <xf numFmtId="38" fontId="1" fillId="0" borderId="6" xfId="0" applyNumberFormat="1" applyFont="1" applyBorder="1" applyAlignment="1">
      <alignment horizontal="center" wrapText="1"/>
    </xf>
    <xf numFmtId="38" fontId="8" fillId="0" borderId="2" xfId="0" applyNumberFormat="1" applyFont="1" applyBorder="1" applyAlignment="1">
      <alignment horizontal="center"/>
    </xf>
    <xf numFmtId="38" fontId="0" fillId="0" borderId="0" xfId="0" applyNumberFormat="1" applyAlignment="1">
      <alignment horizontal="center"/>
    </xf>
    <xf numFmtId="38" fontId="8" fillId="0" borderId="1" xfId="0" applyNumberFormat="1" applyFont="1" applyBorder="1" applyAlignment="1">
      <alignment horizontal="center"/>
    </xf>
    <xf numFmtId="38" fontId="0" fillId="2" borderId="0" xfId="0" applyNumberFormat="1" applyFill="1" applyAlignment="1">
      <alignment horizontal="center"/>
    </xf>
    <xf numFmtId="38" fontId="2" fillId="0" borderId="2" xfId="0" applyNumberFormat="1" applyFont="1" applyBorder="1" applyAlignment="1">
      <alignment horizontal="center"/>
    </xf>
    <xf numFmtId="38" fontId="2" fillId="0" borderId="6" xfId="0" applyNumberFormat="1" applyFont="1" applyBorder="1" applyAlignment="1">
      <alignment horizontal="center"/>
    </xf>
    <xf numFmtId="38" fontId="0" fillId="2" borderId="6" xfId="0" applyNumberFormat="1" applyFill="1" applyBorder="1" applyAlignment="1">
      <alignment horizontal="center"/>
    </xf>
    <xf numFmtId="38" fontId="3" fillId="0" borderId="0" xfId="0" applyNumberFormat="1" applyFont="1"/>
    <xf numFmtId="38" fontId="3" fillId="2" borderId="0" xfId="0" applyNumberFormat="1" applyFont="1" applyFill="1"/>
    <xf numFmtId="38" fontId="3" fillId="0" borderId="6" xfId="0" applyNumberFormat="1" applyFont="1" applyBorder="1"/>
    <xf numFmtId="38" fontId="3" fillId="2" borderId="6" xfId="0" applyNumberFormat="1" applyFont="1" applyFill="1" applyBorder="1"/>
    <xf numFmtId="38" fontId="6" fillId="0" borderId="0" xfId="0" applyNumberFormat="1" applyFont="1"/>
    <xf numFmtId="38" fontId="6" fillId="2" borderId="0" xfId="0" applyNumberFormat="1" applyFont="1" applyFill="1"/>
    <xf numFmtId="38" fontId="6" fillId="0" borderId="6" xfId="0" applyNumberFormat="1" applyFont="1" applyBorder="1"/>
    <xf numFmtId="38" fontId="6" fillId="2" borderId="6" xfId="0" applyNumberFormat="1" applyFont="1" applyFill="1" applyBorder="1"/>
    <xf numFmtId="38" fontId="7" fillId="0" borderId="0" xfId="0" applyNumberFormat="1" applyFont="1"/>
    <xf numFmtId="38" fontId="6" fillId="0" borderId="0" xfId="0" applyNumberFormat="1" applyFont="1" applyFill="1"/>
    <xf numFmtId="38" fontId="6" fillId="4" borderId="0" xfId="0" applyNumberFormat="1" applyFont="1" applyFill="1"/>
    <xf numFmtId="38" fontId="6" fillId="4" borderId="6" xfId="0" applyNumberFormat="1" applyFont="1" applyFill="1" applyBorder="1"/>
    <xf numFmtId="38" fontId="7" fillId="4" borderId="0" xfId="0" applyNumberFormat="1" applyFont="1" applyFill="1"/>
    <xf numFmtId="38" fontId="6" fillId="0" borderId="3" xfId="0" applyNumberFormat="1" applyFont="1" applyBorder="1"/>
    <xf numFmtId="38" fontId="7" fillId="0" borderId="6" xfId="0" applyNumberFormat="1" applyFont="1" applyBorder="1"/>
    <xf numFmtId="38" fontId="5" fillId="0" borderId="0" xfId="0" applyNumberFormat="1" applyFont="1"/>
    <xf numFmtId="38" fontId="5" fillId="2" borderId="0" xfId="0" applyNumberFormat="1" applyFont="1" applyFill="1"/>
    <xf numFmtId="38" fontId="5" fillId="0" borderId="6" xfId="0" applyNumberFormat="1" applyFont="1" applyBorder="1"/>
    <xf numFmtId="38" fontId="5" fillId="2" borderId="6" xfId="0" applyNumberFormat="1" applyFont="1" applyFill="1" applyBorder="1"/>
    <xf numFmtId="38" fontId="9" fillId="0" borderId="0" xfId="0" applyNumberFormat="1" applyFont="1"/>
    <xf numFmtId="38" fontId="6" fillId="5" borderId="0" xfId="0" applyNumberFormat="1" applyFont="1" applyFill="1"/>
    <xf numFmtId="38" fontId="6" fillId="0" borderId="6" xfId="0" applyNumberFormat="1" applyFont="1" applyFill="1" applyBorder="1"/>
    <xf numFmtId="38" fontId="7" fillId="0" borderId="0" xfId="0" applyNumberFormat="1" applyFont="1" applyFill="1"/>
    <xf numFmtId="38" fontId="6" fillId="0" borderId="5" xfId="0" applyNumberFormat="1" applyFont="1" applyBorder="1"/>
    <xf numFmtId="38" fontId="5" fillId="0" borderId="0" xfId="0" applyNumberFormat="1" applyFont="1" applyFill="1"/>
    <xf numFmtId="38" fontId="5" fillId="0" borderId="6" xfId="0" applyNumberFormat="1" applyFont="1" applyFill="1" applyBorder="1"/>
    <xf numFmtId="38" fontId="6" fillId="0" borderId="0" xfId="0" applyNumberFormat="1" applyFont="1" applyBorder="1"/>
    <xf numFmtId="38" fontId="6" fillId="0" borderId="4" xfId="0" applyNumberFormat="1" applyFont="1" applyBorder="1"/>
    <xf numFmtId="38" fontId="5" fillId="5" borderId="0" xfId="0" applyNumberFormat="1" applyFont="1" applyFill="1" applyBorder="1"/>
    <xf numFmtId="38" fontId="5" fillId="3" borderId="0" xfId="0" applyNumberFormat="1" applyFont="1" applyFill="1"/>
    <xf numFmtId="38" fontId="5" fillId="3" borderId="6" xfId="0" applyNumberFormat="1" applyFont="1" applyFill="1" applyBorder="1"/>
    <xf numFmtId="38" fontId="5" fillId="4" borderId="6" xfId="0" applyNumberFormat="1" applyFont="1" applyFill="1" applyBorder="1"/>
    <xf numFmtId="38" fontId="5" fillId="4" borderId="0" xfId="0" applyNumberFormat="1" applyFont="1" applyFill="1"/>
    <xf numFmtId="38" fontId="5" fillId="3" borderId="4" xfId="0" applyNumberFormat="1" applyFont="1" applyFill="1" applyBorder="1"/>
    <xf numFmtId="38" fontId="6" fillId="0" borderId="0" xfId="0" applyNumberFormat="1" applyFont="1" applyFill="1" applyBorder="1"/>
    <xf numFmtId="38" fontId="0" fillId="0" borderId="6" xfId="0" applyNumberFormat="1" applyBorder="1"/>
    <xf numFmtId="38" fontId="0" fillId="0" borderId="0" xfId="0" applyNumberFormat="1" applyBorder="1"/>
    <xf numFmtId="38" fontId="13" fillId="0" borderId="7" xfId="0" applyNumberFormat="1" applyFont="1" applyBorder="1" applyAlignment="1">
      <alignment horizontal="center" wrapText="1"/>
    </xf>
    <xf numFmtId="38" fontId="14" fillId="0" borderId="2" xfId="0" applyNumberFormat="1" applyFont="1" applyBorder="1" applyAlignment="1">
      <alignment horizontal="center"/>
    </xf>
    <xf numFmtId="38" fontId="14" fillId="0" borderId="0" xfId="0" applyNumberFormat="1" applyFont="1"/>
    <xf numFmtId="38" fontId="14" fillId="4" borderId="0" xfId="0" applyNumberFormat="1" applyFont="1" applyFill="1"/>
    <xf numFmtId="38" fontId="14" fillId="0" borderId="3" xfId="0" applyNumberFormat="1" applyFont="1" applyBorder="1"/>
    <xf numFmtId="38" fontId="13" fillId="0" borderId="0" xfId="0" applyNumberFormat="1" applyFont="1"/>
    <xf numFmtId="38" fontId="14" fillId="0" borderId="0" xfId="0" applyNumberFormat="1" applyFont="1" applyFill="1"/>
    <xf numFmtId="38" fontId="14" fillId="3" borderId="0" xfId="0" applyNumberFormat="1" applyFont="1" applyFill="1"/>
    <xf numFmtId="38" fontId="14" fillId="0" borderId="0" xfId="0" applyNumberFormat="1" applyFont="1" applyBorder="1"/>
    <xf numFmtId="38" fontId="14" fillId="0" borderId="4" xfId="0" applyNumberFormat="1" applyFont="1" applyBorder="1"/>
    <xf numFmtId="38" fontId="14" fillId="3" borderId="4" xfId="0" applyNumberFormat="1" applyFont="1" applyFill="1" applyBorder="1"/>
    <xf numFmtId="38" fontId="14" fillId="0" borderId="0" xfId="0" applyNumberFormat="1" applyFont="1" applyFill="1" applyBorder="1"/>
    <xf numFmtId="38" fontId="9" fillId="4" borderId="0" xfId="0" applyNumberFormat="1" applyFont="1" applyFill="1"/>
    <xf numFmtId="38" fontId="13" fillId="0" borderId="0" xfId="0" applyNumberFormat="1" applyFont="1" applyAlignment="1">
      <alignment horizontal="center"/>
    </xf>
    <xf numFmtId="38" fontId="1" fillId="0" borderId="9" xfId="0" applyNumberFormat="1" applyFont="1" applyBorder="1" applyAlignment="1">
      <alignment horizontal="center"/>
    </xf>
    <xf numFmtId="38" fontId="11" fillId="0" borderId="0" xfId="0" applyNumberFormat="1" applyFont="1" applyBorder="1"/>
    <xf numFmtId="38" fontId="11" fillId="0" borderId="8" xfId="0" applyNumberFormat="1" applyFont="1" applyBorder="1"/>
    <xf numFmtId="38" fontId="11" fillId="0" borderId="0" xfId="0" applyNumberFormat="1" applyFont="1" applyBorder="1" applyAlignment="1">
      <alignment horizontal="center"/>
    </xf>
    <xf numFmtId="38" fontId="11" fillId="0" borderId="8" xfId="0" applyNumberFormat="1" applyFont="1" applyBorder="1" applyAlignment="1">
      <alignment horizontal="center"/>
    </xf>
    <xf numFmtId="38" fontId="12" fillId="0" borderId="0" xfId="0" applyNumberFormat="1" applyFont="1" applyBorder="1"/>
    <xf numFmtId="38" fontId="12" fillId="0" borderId="8" xfId="0" applyNumberFormat="1" applyFont="1" applyBorder="1"/>
    <xf numFmtId="38" fontId="11" fillId="0" borderId="0" xfId="0" applyNumberFormat="1" applyFont="1" applyFill="1" applyBorder="1"/>
    <xf numFmtId="38" fontId="11" fillId="0" borderId="8" xfId="0" applyNumberFormat="1" applyFont="1" applyFill="1" applyBorder="1"/>
    <xf numFmtId="38" fontId="11" fillId="3" borderId="0" xfId="0" applyNumberFormat="1" applyFont="1" applyFill="1" applyBorder="1"/>
    <xf numFmtId="38" fontId="11" fillId="3" borderId="8" xfId="0" applyNumberFormat="1" applyFont="1" applyFill="1" applyBorder="1"/>
    <xf numFmtId="38" fontId="11" fillId="5" borderId="0" xfId="0" applyNumberFormat="1" applyFont="1" applyFill="1" applyBorder="1"/>
    <xf numFmtId="38" fontId="11" fillId="5" borderId="8" xfId="0" applyNumberFormat="1" applyFont="1" applyFill="1" applyBorder="1"/>
    <xf numFmtId="38" fontId="11" fillId="4" borderId="0" xfId="0" applyNumberFormat="1" applyFont="1" applyFill="1" applyBorder="1"/>
    <xf numFmtId="38" fontId="11" fillId="4" borderId="8" xfId="0" applyNumberFormat="1" applyFont="1" applyFill="1" applyBorder="1"/>
    <xf numFmtId="38" fontId="11" fillId="2" borderId="0" xfId="0" applyNumberFormat="1" applyFont="1" applyFill="1" applyBorder="1"/>
    <xf numFmtId="38" fontId="11" fillId="2" borderId="0" xfId="0" applyNumberFormat="1" applyFont="1" applyFill="1" applyBorder="1" applyAlignment="1">
      <alignment horizontal="center"/>
    </xf>
    <xf numFmtId="38" fontId="11" fillId="2" borderId="0" xfId="0" applyNumberFormat="1" applyFont="1" applyFill="1" applyBorder="1" applyAlignment="1">
      <alignment horizontal="center" wrapText="1"/>
    </xf>
    <xf numFmtId="38" fontId="12" fillId="2" borderId="0" xfId="0" applyNumberFormat="1" applyFont="1" applyFill="1" applyBorder="1"/>
    <xf numFmtId="38" fontId="13" fillId="2" borderId="0" xfId="0" applyNumberFormat="1" applyFont="1" applyFill="1"/>
    <xf numFmtId="0" fontId="1" fillId="0" borderId="0" xfId="0" applyFont="1"/>
    <xf numFmtId="38" fontId="1" fillId="0" borderId="0" xfId="0" applyNumberFormat="1" applyFont="1"/>
    <xf numFmtId="38" fontId="10" fillId="2" borderId="0" xfId="0" applyNumberFormat="1" applyFont="1" applyFill="1" applyBorder="1" applyAlignment="1">
      <alignment horizontal="center"/>
    </xf>
    <xf numFmtId="38" fontId="11" fillId="4" borderId="0" xfId="0" applyNumberFormat="1" applyFont="1" applyFill="1" applyBorder="1" applyAlignment="1">
      <alignment horizontal="center" wrapText="1"/>
    </xf>
    <xf numFmtId="38" fontId="11" fillId="4" borderId="8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492"/>
  <sheetViews>
    <sheetView tabSelected="1" workbookViewId="0">
      <pane xSplit="4" ySplit="3" topLeftCell="I410" activePane="bottomRight" state="frozenSplit"/>
      <selection pane="topRight" activeCell="I1" sqref="I1"/>
      <selection pane="bottomLeft" activeCell="A3" sqref="A3"/>
      <selection pane="bottomRight" activeCell="AD443" sqref="AD443"/>
    </sheetView>
  </sheetViews>
  <sheetFormatPr defaultRowHeight="15.75" outlineLevelRow="4" outlineLevelCol="1"/>
  <cols>
    <col min="1" max="1" width="5" style="62" customWidth="1"/>
    <col min="2" max="2" width="2" style="1" customWidth="1"/>
    <col min="3" max="3" width="3" style="1" customWidth="1"/>
    <col min="4" max="4" width="31.5703125" style="1" customWidth="1"/>
    <col min="5" max="5" width="0.85546875" style="1" customWidth="1"/>
    <col min="6" max="6" width="12.140625" style="5" bestFit="1" customWidth="1" outlineLevel="1"/>
    <col min="7" max="7" width="1.85546875" style="5" customWidth="1" outlineLevel="1"/>
    <col min="8" max="8" width="12.140625" style="5" bestFit="1" customWidth="1" outlineLevel="1"/>
    <col min="9" max="9" width="1.85546875" style="5" customWidth="1" outlineLevel="1"/>
    <col min="10" max="10" width="12.140625" style="5" bestFit="1" customWidth="1" outlineLevel="1"/>
    <col min="11" max="11" width="1.85546875" style="5" customWidth="1" outlineLevel="1"/>
    <col min="12" max="12" width="12.140625" style="5" bestFit="1" customWidth="1" outlineLevel="1"/>
    <col min="13" max="13" width="1.85546875" style="5" customWidth="1" outlineLevel="1"/>
    <col min="14" max="14" width="12.42578125" style="5" bestFit="1" customWidth="1" outlineLevel="1"/>
    <col min="15" max="15" width="1.85546875" style="5" customWidth="1" outlineLevel="1"/>
    <col min="16" max="16" width="12.42578125" style="5" bestFit="1" customWidth="1" outlineLevel="1"/>
    <col min="17" max="17" width="1.85546875" style="5" customWidth="1" outlineLevel="1"/>
    <col min="18" max="18" width="12.42578125" style="5" bestFit="1" customWidth="1" outlineLevel="1"/>
    <col min="19" max="19" width="1.85546875" style="5" customWidth="1" outlineLevel="1"/>
    <col min="20" max="20" width="12.42578125" style="5" bestFit="1" customWidth="1" outlineLevel="1"/>
    <col min="21" max="21" width="1.7109375" style="5" customWidth="1"/>
    <col min="22" max="22" width="10.42578125" style="5" hidden="1" customWidth="1" outlineLevel="1"/>
    <col min="23" max="23" width="2" style="5" customWidth="1" outlineLevel="1"/>
    <col min="24" max="24" width="9.140625" style="5" hidden="1" customWidth="1" outlineLevel="1"/>
    <col min="25" max="25" width="2" style="5" hidden="1" customWidth="1" outlineLevel="1"/>
    <col min="26" max="26" width="8.140625" style="5" hidden="1" customWidth="1"/>
    <col min="27" max="27" width="2" style="5" hidden="1" customWidth="1"/>
    <col min="28" max="28" width="9.7109375" style="5" bestFit="1" customWidth="1" outlineLevel="1"/>
    <col min="29" max="29" width="1.7109375" style="5" customWidth="1"/>
    <col min="30" max="30" width="12.140625" style="5" bestFit="1" customWidth="1" outlineLevel="1"/>
    <col min="31" max="31" width="1.7109375" style="5" customWidth="1"/>
    <col min="32" max="32" width="9.140625" style="56" hidden="1" customWidth="1" outlineLevel="1"/>
    <col min="33" max="33" width="1.7109375" style="56" hidden="1" customWidth="1"/>
    <col min="34" max="34" width="9.140625" style="56" hidden="1" customWidth="1" outlineLevel="1"/>
    <col min="35" max="35" width="1.7109375" style="56" hidden="1" customWidth="1"/>
    <col min="36" max="36" width="9.140625" style="56" hidden="1" customWidth="1" outlineLevel="1"/>
    <col min="37" max="37" width="1.7109375" style="5" hidden="1" customWidth="1" collapsed="1"/>
    <col min="38" max="38" width="11.7109375" style="56" hidden="1" customWidth="1" outlineLevel="1"/>
    <col min="39" max="39" width="9.140625" style="5" collapsed="1"/>
    <col min="40" max="16384" width="9.140625" style="5"/>
  </cols>
  <sheetData>
    <row r="1" spans="1:38" ht="17.25" thickBot="1">
      <c r="B1" s="72"/>
      <c r="C1" s="72"/>
      <c r="D1" s="73"/>
      <c r="E1" s="86"/>
      <c r="F1" s="93" t="s">
        <v>463</v>
      </c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2"/>
      <c r="V1" s="3" t="s">
        <v>444</v>
      </c>
      <c r="W1" s="3"/>
      <c r="X1" s="3"/>
      <c r="Y1" s="3"/>
      <c r="Z1" s="3"/>
      <c r="AA1" s="2"/>
      <c r="AB1" s="2"/>
      <c r="AC1" s="2"/>
      <c r="AD1" s="2"/>
      <c r="AE1" s="2"/>
      <c r="AF1" s="4"/>
      <c r="AG1" s="4"/>
      <c r="AH1" s="4"/>
      <c r="AI1" s="4"/>
      <c r="AJ1" s="5"/>
      <c r="AL1" s="4"/>
    </row>
    <row r="2" spans="1:38" ht="33" customHeight="1" thickTop="1" thickBot="1">
      <c r="B2" s="72"/>
      <c r="C2" s="72"/>
      <c r="D2" s="73"/>
      <c r="E2" s="86"/>
      <c r="F2" s="71" t="s">
        <v>455</v>
      </c>
      <c r="G2" s="7"/>
      <c r="H2" s="6" t="s">
        <v>456</v>
      </c>
      <c r="I2" s="7"/>
      <c r="J2" s="6" t="s">
        <v>437</v>
      </c>
      <c r="K2" s="7"/>
      <c r="L2" s="6" t="s">
        <v>438</v>
      </c>
      <c r="M2" s="7"/>
      <c r="N2" s="6" t="s">
        <v>439</v>
      </c>
      <c r="O2" s="7"/>
      <c r="P2" s="6" t="s">
        <v>440</v>
      </c>
      <c r="Q2" s="7"/>
      <c r="R2" s="6" t="s">
        <v>441</v>
      </c>
      <c r="S2" s="8"/>
      <c r="T2" s="6" t="s">
        <v>458</v>
      </c>
      <c r="U2" s="2"/>
      <c r="V2" s="9" t="s">
        <v>442</v>
      </c>
      <c r="W2" s="10"/>
      <c r="X2" s="9" t="s">
        <v>442</v>
      </c>
      <c r="Y2" s="10"/>
      <c r="Z2" s="9" t="s">
        <v>442</v>
      </c>
      <c r="AA2" s="10"/>
      <c r="AB2" s="11" t="s">
        <v>460</v>
      </c>
      <c r="AC2" s="2"/>
      <c r="AD2" s="57" t="s">
        <v>461</v>
      </c>
      <c r="AE2" s="2"/>
      <c r="AF2" s="12" t="s">
        <v>447</v>
      </c>
      <c r="AG2" s="4"/>
      <c r="AH2" s="12" t="s">
        <v>448</v>
      </c>
      <c r="AI2" s="4"/>
      <c r="AJ2" s="5"/>
      <c r="AL2" s="12" t="s">
        <v>462</v>
      </c>
    </row>
    <row r="3" spans="1:38" s="14" customFormat="1" ht="17.25" thickTop="1" thickBot="1">
      <c r="A3" s="70"/>
      <c r="B3" s="74"/>
      <c r="C3" s="74"/>
      <c r="D3" s="75"/>
      <c r="E3" s="87"/>
      <c r="F3" s="13" t="s">
        <v>457</v>
      </c>
      <c r="H3" s="13" t="s">
        <v>0</v>
      </c>
      <c r="J3" s="13" t="s">
        <v>0</v>
      </c>
      <c r="L3" s="13" t="s">
        <v>2</v>
      </c>
      <c r="N3" s="13" t="s">
        <v>3</v>
      </c>
      <c r="P3" s="13" t="s">
        <v>4</v>
      </c>
      <c r="R3" s="15" t="s">
        <v>5</v>
      </c>
      <c r="T3" s="13" t="s">
        <v>459</v>
      </c>
      <c r="U3" s="16"/>
      <c r="V3" s="17" t="s">
        <v>451</v>
      </c>
      <c r="X3" s="17" t="s">
        <v>1</v>
      </c>
      <c r="Z3" s="17" t="s">
        <v>443</v>
      </c>
      <c r="AB3" s="17" t="s">
        <v>1</v>
      </c>
      <c r="AC3" s="16"/>
      <c r="AD3" s="58" t="s">
        <v>445</v>
      </c>
      <c r="AE3" s="16"/>
      <c r="AF3" s="18" t="s">
        <v>445</v>
      </c>
      <c r="AG3" s="19"/>
      <c r="AH3" s="18" t="s">
        <v>445</v>
      </c>
      <c r="AI3" s="19"/>
      <c r="AL3" s="18" t="s">
        <v>445</v>
      </c>
    </row>
    <row r="4" spans="1:38" ht="16.5" hidden="1" thickTop="1">
      <c r="B4" s="72" t="s">
        <v>6</v>
      </c>
      <c r="C4" s="72"/>
      <c r="D4" s="73"/>
      <c r="E4" s="86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  <c r="V4" s="20"/>
      <c r="W4" s="20"/>
      <c r="X4" s="20"/>
      <c r="Y4" s="20"/>
      <c r="Z4" s="20"/>
      <c r="AA4" s="20"/>
      <c r="AB4" s="20"/>
      <c r="AC4" s="21"/>
      <c r="AD4" s="59"/>
      <c r="AE4" s="21"/>
      <c r="AF4" s="22"/>
      <c r="AG4" s="23"/>
      <c r="AH4" s="22"/>
      <c r="AI4" s="23"/>
      <c r="AJ4" s="5"/>
      <c r="AL4" s="22"/>
    </row>
    <row r="5" spans="1:38" s="28" customFormat="1" ht="16.5" hidden="1" outlineLevel="1" thickTop="1">
      <c r="A5" s="62"/>
      <c r="B5" s="72" t="s">
        <v>7</v>
      </c>
      <c r="C5" s="72"/>
      <c r="D5" s="73"/>
      <c r="E5" s="86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5"/>
      <c r="V5" s="24"/>
      <c r="W5" s="24"/>
      <c r="X5" s="24"/>
      <c r="Y5" s="24"/>
      <c r="Z5" s="24"/>
      <c r="AA5" s="24"/>
      <c r="AB5" s="24"/>
      <c r="AC5" s="25"/>
      <c r="AD5" s="59"/>
      <c r="AE5" s="25"/>
      <c r="AF5" s="26"/>
      <c r="AG5" s="27"/>
      <c r="AH5" s="26"/>
      <c r="AI5" s="27"/>
      <c r="AL5" s="26"/>
    </row>
    <row r="6" spans="1:38" s="28" customFormat="1" ht="16.5" outlineLevel="2" thickTop="1">
      <c r="A6" s="90">
        <v>1</v>
      </c>
      <c r="B6" s="72" t="s">
        <v>8</v>
      </c>
      <c r="C6" s="72"/>
      <c r="D6" s="73"/>
      <c r="E6" s="86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  <c r="V6" s="24"/>
      <c r="W6" s="24"/>
      <c r="X6" s="24"/>
      <c r="Y6" s="24"/>
      <c r="Z6" s="24"/>
      <c r="AA6" s="24"/>
      <c r="AB6" s="24"/>
      <c r="AC6" s="25"/>
      <c r="AD6" s="59"/>
      <c r="AE6" s="25"/>
      <c r="AF6" s="26"/>
      <c r="AG6" s="27"/>
      <c r="AH6" s="26"/>
      <c r="AI6" s="27"/>
      <c r="AL6" s="26"/>
    </row>
    <row r="7" spans="1:38" s="28" customFormat="1" ht="27" customHeight="1" outlineLevel="2">
      <c r="A7" s="90">
        <v>2</v>
      </c>
      <c r="B7" s="94" t="s">
        <v>486</v>
      </c>
      <c r="C7" s="94"/>
      <c r="D7" s="95"/>
      <c r="E7" s="88"/>
      <c r="F7" s="29">
        <v>296541</v>
      </c>
      <c r="G7" s="29"/>
      <c r="H7" s="29">
        <v>377424</v>
      </c>
      <c r="I7" s="29"/>
      <c r="J7" s="29">
        <v>318734</v>
      </c>
      <c r="K7" s="29"/>
      <c r="L7" s="29">
        <v>584768</v>
      </c>
      <c r="M7" s="29"/>
      <c r="N7" s="30">
        <v>570395</v>
      </c>
      <c r="O7" s="30"/>
      <c r="P7" s="30">
        <v>471059</v>
      </c>
      <c r="Q7" s="30"/>
      <c r="R7" s="30">
        <v>555539</v>
      </c>
      <c r="S7" s="30"/>
      <c r="T7" s="30">
        <v>564103</v>
      </c>
      <c r="U7" s="25"/>
      <c r="V7" s="30">
        <v>510692</v>
      </c>
      <c r="W7" s="30"/>
      <c r="X7" s="30">
        <v>262690</v>
      </c>
      <c r="Y7" s="30"/>
      <c r="Z7" s="30">
        <f>ROUND((V7-X7),5)</f>
        <v>248002</v>
      </c>
      <c r="AA7" s="30"/>
      <c r="AB7" s="30">
        <v>500000</v>
      </c>
      <c r="AC7" s="25"/>
      <c r="AD7" s="60">
        <v>598000</v>
      </c>
      <c r="AE7" s="25"/>
      <c r="AF7" s="31">
        <v>460000</v>
      </c>
      <c r="AG7" s="31"/>
      <c r="AH7" s="31">
        <v>500000</v>
      </c>
      <c r="AI7" s="31"/>
      <c r="AJ7" s="32"/>
      <c r="AK7" s="32"/>
      <c r="AL7" s="31"/>
    </row>
    <row r="8" spans="1:38" s="28" customFormat="1" outlineLevel="2">
      <c r="A8" s="90">
        <v>3</v>
      </c>
      <c r="B8" s="72" t="s">
        <v>9</v>
      </c>
      <c r="C8" s="72"/>
      <c r="D8" s="73"/>
      <c r="E8" s="86"/>
      <c r="F8" s="24">
        <v>0</v>
      </c>
      <c r="G8" s="24"/>
      <c r="H8" s="24">
        <v>228352</v>
      </c>
      <c r="I8" s="24"/>
      <c r="J8" s="24">
        <v>334028</v>
      </c>
      <c r="K8" s="24"/>
      <c r="L8" s="24">
        <v>371921</v>
      </c>
      <c r="M8" s="24"/>
      <c r="N8" s="24">
        <v>379843</v>
      </c>
      <c r="O8" s="24"/>
      <c r="P8" s="24">
        <v>411760</v>
      </c>
      <c r="Q8" s="24"/>
      <c r="R8" s="24">
        <v>414052</v>
      </c>
      <c r="S8" s="24"/>
      <c r="T8" s="24">
        <v>473317</v>
      </c>
      <c r="U8" s="25"/>
      <c r="V8" s="24">
        <v>465032</v>
      </c>
      <c r="W8" s="24"/>
      <c r="X8" s="24">
        <v>406635</v>
      </c>
      <c r="Y8" s="24"/>
      <c r="Z8" s="24">
        <f>ROUND((V8-X8),5)</f>
        <v>58397</v>
      </c>
      <c r="AA8" s="24"/>
      <c r="AB8" s="24">
        <v>468000</v>
      </c>
      <c r="AC8" s="25"/>
      <c r="AD8" s="59">
        <v>538294</v>
      </c>
      <c r="AE8" s="25"/>
      <c r="AF8" s="26">
        <v>450000</v>
      </c>
      <c r="AG8" s="27"/>
      <c r="AH8" s="26">
        <v>435000</v>
      </c>
      <c r="AI8" s="27"/>
      <c r="AL8" s="26"/>
    </row>
    <row r="9" spans="1:38" s="28" customFormat="1" outlineLevel="3">
      <c r="A9" s="90">
        <v>4</v>
      </c>
      <c r="B9" s="72" t="s">
        <v>10</v>
      </c>
      <c r="C9" s="72"/>
      <c r="D9" s="73"/>
      <c r="E9" s="86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5"/>
      <c r="V9" s="24"/>
      <c r="W9" s="24"/>
      <c r="X9" s="24"/>
      <c r="Y9" s="24"/>
      <c r="Z9" s="24"/>
      <c r="AA9" s="24"/>
      <c r="AB9" s="24"/>
      <c r="AC9" s="25"/>
      <c r="AD9" s="59"/>
      <c r="AE9" s="25"/>
      <c r="AF9" s="26"/>
      <c r="AG9" s="27"/>
      <c r="AH9" s="26"/>
      <c r="AI9" s="27"/>
      <c r="AL9" s="26"/>
    </row>
    <row r="10" spans="1:38" s="28" customFormat="1" outlineLevel="3">
      <c r="A10" s="90">
        <v>5</v>
      </c>
      <c r="B10" s="72"/>
      <c r="C10" s="72" t="s">
        <v>11</v>
      </c>
      <c r="D10" s="73"/>
      <c r="E10" s="86"/>
      <c r="F10" s="24">
        <v>71260</v>
      </c>
      <c r="G10" s="24"/>
      <c r="H10" s="24">
        <v>126743</v>
      </c>
      <c r="I10" s="24"/>
      <c r="J10" s="24">
        <v>100076</v>
      </c>
      <c r="K10" s="24"/>
      <c r="L10" s="24">
        <v>96740</v>
      </c>
      <c r="M10" s="24"/>
      <c r="N10" s="24">
        <v>112024</v>
      </c>
      <c r="O10" s="24"/>
      <c r="P10" s="24">
        <v>102653</v>
      </c>
      <c r="Q10" s="24"/>
      <c r="R10" s="24">
        <v>73262</v>
      </c>
      <c r="S10" s="24"/>
      <c r="T10" s="24">
        <v>113988</v>
      </c>
      <c r="U10" s="25"/>
      <c r="V10" s="24">
        <v>70478</v>
      </c>
      <c r="W10" s="24"/>
      <c r="X10" s="24">
        <v>50151</v>
      </c>
      <c r="Y10" s="24"/>
      <c r="Z10" s="24">
        <f>ROUND((V10-X10),5)</f>
        <v>20327</v>
      </c>
      <c r="AA10" s="24"/>
      <c r="AB10" s="24">
        <v>80600</v>
      </c>
      <c r="AC10" s="25"/>
      <c r="AD10" s="59">
        <v>99824</v>
      </c>
      <c r="AE10" s="25"/>
      <c r="AF10" s="26"/>
      <c r="AG10" s="27"/>
      <c r="AH10" s="26"/>
      <c r="AI10" s="27"/>
      <c r="AL10" s="26"/>
    </row>
    <row r="11" spans="1:38" s="28" customFormat="1" outlineLevel="3">
      <c r="A11" s="90">
        <v>6</v>
      </c>
      <c r="B11" s="72"/>
      <c r="C11" s="72" t="s">
        <v>12</v>
      </c>
      <c r="D11" s="73"/>
      <c r="E11" s="86"/>
      <c r="F11" s="24">
        <v>12405</v>
      </c>
      <c r="G11" s="24"/>
      <c r="H11" s="24">
        <v>7885</v>
      </c>
      <c r="I11" s="24"/>
      <c r="J11" s="24">
        <v>3700</v>
      </c>
      <c r="K11" s="24"/>
      <c r="L11" s="24">
        <v>849</v>
      </c>
      <c r="M11" s="24"/>
      <c r="N11" s="24">
        <v>164</v>
      </c>
      <c r="O11" s="24"/>
      <c r="P11" s="24">
        <v>2290</v>
      </c>
      <c r="Q11" s="24"/>
      <c r="R11" s="24">
        <v>0</v>
      </c>
      <c r="S11" s="24"/>
      <c r="T11" s="24">
        <v>3686</v>
      </c>
      <c r="U11" s="25"/>
      <c r="V11" s="24">
        <v>2266</v>
      </c>
      <c r="W11" s="24"/>
      <c r="X11" s="24"/>
      <c r="Y11" s="24"/>
      <c r="Z11" s="24"/>
      <c r="AA11" s="24"/>
      <c r="AB11" s="24">
        <v>2418</v>
      </c>
      <c r="AC11" s="25"/>
      <c r="AD11" s="59">
        <v>2105</v>
      </c>
      <c r="AE11" s="25"/>
      <c r="AF11" s="26"/>
      <c r="AG11" s="27"/>
      <c r="AH11" s="26"/>
      <c r="AI11" s="27"/>
      <c r="AL11" s="26"/>
    </row>
    <row r="12" spans="1:38" s="28" customFormat="1" outlineLevel="3">
      <c r="A12" s="90">
        <v>7</v>
      </c>
      <c r="B12" s="72"/>
      <c r="C12" s="72" t="s">
        <v>13</v>
      </c>
      <c r="D12" s="73"/>
      <c r="E12" s="86"/>
      <c r="F12" s="24">
        <v>147905</v>
      </c>
      <c r="G12" s="24"/>
      <c r="H12" s="24">
        <v>156375</v>
      </c>
      <c r="I12" s="24"/>
      <c r="J12" s="24">
        <v>171215</v>
      </c>
      <c r="K12" s="24"/>
      <c r="L12" s="24">
        <v>186849</v>
      </c>
      <c r="M12" s="24"/>
      <c r="N12" s="24">
        <v>230271</v>
      </c>
      <c r="O12" s="24"/>
      <c r="P12" s="24">
        <v>217858</v>
      </c>
      <c r="Q12" s="24"/>
      <c r="R12" s="24">
        <v>227266</v>
      </c>
      <c r="S12" s="24"/>
      <c r="T12" s="24">
        <v>269309</v>
      </c>
      <c r="U12" s="25"/>
      <c r="V12" s="24">
        <v>103868</v>
      </c>
      <c r="W12" s="24"/>
      <c r="X12" s="24">
        <v>117970</v>
      </c>
      <c r="Y12" s="24"/>
      <c r="Z12" s="24">
        <f>ROUND((V12-X12),5)</f>
        <v>-14102</v>
      </c>
      <c r="AA12" s="24"/>
      <c r="AB12" s="24">
        <v>216070</v>
      </c>
      <c r="AC12" s="25"/>
      <c r="AD12" s="59">
        <v>224619</v>
      </c>
      <c r="AE12" s="25"/>
      <c r="AF12" s="26"/>
      <c r="AG12" s="27"/>
      <c r="AH12" s="26"/>
      <c r="AI12" s="27"/>
      <c r="AL12" s="26"/>
    </row>
    <row r="13" spans="1:38" s="28" customFormat="1" outlineLevel="3">
      <c r="A13" s="90">
        <v>8</v>
      </c>
      <c r="B13" s="72"/>
      <c r="C13" s="72" t="s">
        <v>14</v>
      </c>
      <c r="D13" s="73"/>
      <c r="E13" s="86"/>
      <c r="F13" s="24">
        <v>9000</v>
      </c>
      <c r="G13" s="24"/>
      <c r="H13" s="24">
        <v>12510</v>
      </c>
      <c r="I13" s="24"/>
      <c r="J13" s="24">
        <v>10700</v>
      </c>
      <c r="K13" s="24"/>
      <c r="L13" s="24">
        <v>12301</v>
      </c>
      <c r="M13" s="24"/>
      <c r="N13" s="24">
        <v>18644</v>
      </c>
      <c r="O13" s="24"/>
      <c r="P13" s="24">
        <v>11411</v>
      </c>
      <c r="Q13" s="24"/>
      <c r="R13" s="24">
        <v>10273</v>
      </c>
      <c r="S13" s="24"/>
      <c r="T13" s="24">
        <v>7086</v>
      </c>
      <c r="U13" s="25"/>
      <c r="V13" s="24">
        <v>2780</v>
      </c>
      <c r="W13" s="24"/>
      <c r="X13" s="24">
        <v>3449</v>
      </c>
      <c r="Y13" s="24"/>
      <c r="Z13" s="24">
        <f>ROUND((V13-X13),5)</f>
        <v>-669</v>
      </c>
      <c r="AA13" s="24"/>
      <c r="AB13" s="24">
        <v>10912</v>
      </c>
      <c r="AC13" s="25"/>
      <c r="AD13" s="59">
        <v>14498</v>
      </c>
      <c r="AE13" s="25"/>
      <c r="AF13" s="26"/>
      <c r="AG13" s="27"/>
      <c r="AH13" s="26"/>
      <c r="AI13" s="27"/>
      <c r="AL13" s="26"/>
    </row>
    <row r="14" spans="1:38" s="28" customFormat="1" outlineLevel="3">
      <c r="A14" s="90">
        <v>9</v>
      </c>
      <c r="B14" s="72"/>
      <c r="C14" s="72" t="s">
        <v>15</v>
      </c>
      <c r="D14" s="73"/>
      <c r="E14" s="86"/>
      <c r="F14" s="24">
        <v>0</v>
      </c>
      <c r="G14" s="24"/>
      <c r="H14" s="24"/>
      <c r="I14" s="24"/>
      <c r="J14" s="24">
        <v>0</v>
      </c>
      <c r="K14" s="24"/>
      <c r="L14" s="24">
        <v>7327</v>
      </c>
      <c r="M14" s="24"/>
      <c r="N14" s="24">
        <v>0</v>
      </c>
      <c r="O14" s="24"/>
      <c r="P14" s="24">
        <v>0</v>
      </c>
      <c r="Q14" s="24"/>
      <c r="R14" s="24">
        <v>0</v>
      </c>
      <c r="S14" s="24"/>
      <c r="T14" s="24"/>
      <c r="U14" s="25"/>
      <c r="V14" s="24">
        <v>0</v>
      </c>
      <c r="W14" s="24"/>
      <c r="X14" s="24"/>
      <c r="Y14" s="24"/>
      <c r="Z14" s="24"/>
      <c r="AA14" s="24"/>
      <c r="AB14" s="24"/>
      <c r="AC14" s="25"/>
      <c r="AD14" s="59">
        <v>-109</v>
      </c>
      <c r="AE14" s="25"/>
      <c r="AF14" s="26"/>
      <c r="AG14" s="27"/>
      <c r="AH14" s="26"/>
      <c r="AI14" s="27"/>
      <c r="AL14" s="26"/>
    </row>
    <row r="15" spans="1:38" s="28" customFormat="1" ht="16.5" outlineLevel="3" thickBot="1">
      <c r="A15" s="90">
        <v>10</v>
      </c>
      <c r="B15" s="72"/>
      <c r="C15" s="72" t="s">
        <v>16</v>
      </c>
      <c r="D15" s="73"/>
      <c r="E15" s="86"/>
      <c r="F15" s="33">
        <v>-225</v>
      </c>
      <c r="G15" s="24"/>
      <c r="H15" s="33"/>
      <c r="I15" s="24"/>
      <c r="J15" s="33">
        <v>0</v>
      </c>
      <c r="K15" s="24"/>
      <c r="L15" s="33">
        <v>50</v>
      </c>
      <c r="M15" s="24"/>
      <c r="N15" s="33">
        <v>0</v>
      </c>
      <c r="O15" s="24"/>
      <c r="P15" s="33">
        <v>0</v>
      </c>
      <c r="Q15" s="24"/>
      <c r="R15" s="33">
        <v>0</v>
      </c>
      <c r="S15" s="24"/>
      <c r="T15" s="33"/>
      <c r="U15" s="25"/>
      <c r="V15" s="33">
        <v>0</v>
      </c>
      <c r="W15" s="24"/>
      <c r="X15" s="33"/>
      <c r="Y15" s="24"/>
      <c r="Z15" s="33"/>
      <c r="AA15" s="24"/>
      <c r="AB15" s="33"/>
      <c r="AC15" s="25"/>
      <c r="AD15" s="61"/>
      <c r="AE15" s="25"/>
      <c r="AF15" s="33"/>
      <c r="AG15" s="27"/>
      <c r="AH15" s="33"/>
      <c r="AI15" s="27"/>
      <c r="AL15" s="33"/>
    </row>
    <row r="16" spans="1:38" s="39" customFormat="1" ht="15.75" customHeight="1" outlineLevel="2">
      <c r="A16" s="90">
        <v>11</v>
      </c>
      <c r="B16" s="72" t="s">
        <v>17</v>
      </c>
      <c r="C16" s="72"/>
      <c r="D16" s="73"/>
      <c r="E16" s="86"/>
      <c r="F16" s="35">
        <f>ROUND(SUM(F9:F15),5)</f>
        <v>240345</v>
      </c>
      <c r="G16" s="35"/>
      <c r="H16" s="35">
        <f>ROUND(SUM(H9:H15),5)</f>
        <v>303513</v>
      </c>
      <c r="I16" s="35"/>
      <c r="J16" s="35">
        <f>ROUND(SUM(J9:J15),5)</f>
        <v>285691</v>
      </c>
      <c r="K16" s="35"/>
      <c r="L16" s="35">
        <f>ROUND(SUM(L9:L15),5)</f>
        <v>304116</v>
      </c>
      <c r="M16" s="35"/>
      <c r="N16" s="35">
        <f>ROUND(SUM(N9:N15),5)</f>
        <v>361103</v>
      </c>
      <c r="O16" s="35"/>
      <c r="P16" s="35">
        <f>ROUND(SUM(P9:P15),5)</f>
        <v>334212</v>
      </c>
      <c r="Q16" s="35"/>
      <c r="R16" s="35">
        <f>ROUND(SUM(R9:R15),5)</f>
        <v>310801</v>
      </c>
      <c r="S16" s="35"/>
      <c r="T16" s="35">
        <f>ROUND(SUM(T9:T15),5)</f>
        <v>394069</v>
      </c>
      <c r="U16" s="36"/>
      <c r="V16" s="35">
        <f>ROUND(SUM(V9:V15),5)</f>
        <v>179392</v>
      </c>
      <c r="W16" s="35"/>
      <c r="X16" s="35">
        <f>ROUND(SUM(X9:X15),5)</f>
        <v>171570</v>
      </c>
      <c r="Y16" s="35"/>
      <c r="Z16" s="35">
        <f>ROUND((V16-X16),5)</f>
        <v>7822</v>
      </c>
      <c r="AA16" s="35"/>
      <c r="AB16" s="35">
        <f t="shared" ref="AB16:AD16" si="0">ROUND(SUM(AB9:AB15),5)</f>
        <v>310000</v>
      </c>
      <c r="AC16" s="36"/>
      <c r="AD16" s="59">
        <f t="shared" si="0"/>
        <v>340937</v>
      </c>
      <c r="AE16" s="36"/>
      <c r="AF16" s="37">
        <v>310000</v>
      </c>
      <c r="AG16" s="38"/>
      <c r="AH16" s="37">
        <v>325000</v>
      </c>
      <c r="AI16" s="38"/>
      <c r="AL16" s="35">
        <f t="shared" ref="AL16" si="1">ROUND(SUM(AL9:AL15),5)</f>
        <v>0</v>
      </c>
    </row>
    <row r="17" spans="1:38" s="28" customFormat="1" ht="15.6" customHeight="1" outlineLevel="2">
      <c r="A17" s="90">
        <v>12</v>
      </c>
      <c r="B17" s="72" t="s">
        <v>18</v>
      </c>
      <c r="C17" s="72"/>
      <c r="D17" s="73"/>
      <c r="E17" s="86"/>
      <c r="F17" s="24">
        <v>26655</v>
      </c>
      <c r="G17" s="24"/>
      <c r="H17" s="24">
        <v>28037</v>
      </c>
      <c r="I17" s="24"/>
      <c r="J17" s="24">
        <v>27853</v>
      </c>
      <c r="K17" s="24"/>
      <c r="L17" s="24">
        <v>28923</v>
      </c>
      <c r="M17" s="24"/>
      <c r="N17" s="24">
        <v>31916</v>
      </c>
      <c r="O17" s="24"/>
      <c r="P17" s="24">
        <v>34389</v>
      </c>
      <c r="Q17" s="24"/>
      <c r="R17" s="24">
        <v>42944</v>
      </c>
      <c r="S17" s="24"/>
      <c r="T17" s="24">
        <v>50722</v>
      </c>
      <c r="U17" s="25"/>
      <c r="V17" s="24">
        <v>39066</v>
      </c>
      <c r="W17" s="24"/>
      <c r="X17" s="24">
        <v>31901</v>
      </c>
      <c r="Y17" s="24"/>
      <c r="Z17" s="24">
        <f>ROUND((V17-X17),5)</f>
        <v>7165</v>
      </c>
      <c r="AA17" s="24"/>
      <c r="AB17" s="24">
        <v>50000</v>
      </c>
      <c r="AC17" s="25"/>
      <c r="AD17" s="59">
        <v>52791</v>
      </c>
      <c r="AE17" s="25"/>
      <c r="AF17" s="26">
        <v>45000</v>
      </c>
      <c r="AG17" s="27"/>
      <c r="AH17" s="26">
        <v>50000</v>
      </c>
      <c r="AI17" s="27"/>
      <c r="AL17" s="26"/>
    </row>
    <row r="18" spans="1:38" s="28" customFormat="1" outlineLevel="2">
      <c r="A18" s="90">
        <v>13</v>
      </c>
      <c r="B18" s="72" t="s">
        <v>19</v>
      </c>
      <c r="C18" s="72"/>
      <c r="D18" s="73"/>
      <c r="E18" s="86"/>
      <c r="F18" s="24">
        <v>38000</v>
      </c>
      <c r="G18" s="24"/>
      <c r="H18" s="24">
        <v>61717</v>
      </c>
      <c r="I18" s="24"/>
      <c r="J18" s="24">
        <v>61666</v>
      </c>
      <c r="K18" s="24"/>
      <c r="L18" s="24">
        <v>61667</v>
      </c>
      <c r="M18" s="24"/>
      <c r="N18" s="24">
        <v>68000</v>
      </c>
      <c r="O18" s="24"/>
      <c r="P18" s="24">
        <v>68000</v>
      </c>
      <c r="Q18" s="24"/>
      <c r="R18" s="24">
        <v>66000</v>
      </c>
      <c r="S18" s="24"/>
      <c r="T18" s="24">
        <v>65000</v>
      </c>
      <c r="U18" s="25"/>
      <c r="V18" s="24">
        <v>65000</v>
      </c>
      <c r="W18" s="24"/>
      <c r="X18" s="24">
        <v>66000</v>
      </c>
      <c r="Y18" s="24"/>
      <c r="Z18" s="24">
        <f>ROUND((V18-X18),5)</f>
        <v>-1000</v>
      </c>
      <c r="AA18" s="24"/>
      <c r="AB18" s="24">
        <v>65000</v>
      </c>
      <c r="AC18" s="25"/>
      <c r="AD18" s="59">
        <v>65000</v>
      </c>
      <c r="AE18" s="25"/>
      <c r="AF18" s="26">
        <v>65000</v>
      </c>
      <c r="AG18" s="27"/>
      <c r="AH18" s="26">
        <v>68000</v>
      </c>
      <c r="AI18" s="27"/>
      <c r="AL18" s="26"/>
    </row>
    <row r="19" spans="1:38" s="28" customFormat="1" outlineLevel="2">
      <c r="A19" s="90">
        <v>14</v>
      </c>
      <c r="B19" s="72" t="s">
        <v>20</v>
      </c>
      <c r="C19" s="72"/>
      <c r="D19" s="73"/>
      <c r="E19" s="86"/>
      <c r="F19" s="24">
        <v>5910</v>
      </c>
      <c r="G19" s="24"/>
      <c r="H19" s="24">
        <v>8535</v>
      </c>
      <c r="I19" s="24"/>
      <c r="J19" s="24">
        <v>8740</v>
      </c>
      <c r="K19" s="24"/>
      <c r="L19" s="24">
        <v>9403</v>
      </c>
      <c r="M19" s="24"/>
      <c r="N19" s="24">
        <v>12180</v>
      </c>
      <c r="O19" s="24"/>
      <c r="P19" s="24">
        <v>12425</v>
      </c>
      <c r="Q19" s="24"/>
      <c r="R19" s="24">
        <v>14510</v>
      </c>
      <c r="S19" s="24"/>
      <c r="T19" s="24">
        <v>12680</v>
      </c>
      <c r="U19" s="25"/>
      <c r="V19" s="24">
        <v>12460</v>
      </c>
      <c r="W19" s="24"/>
      <c r="X19" s="24">
        <v>14290</v>
      </c>
      <c r="Y19" s="24"/>
      <c r="Z19" s="24">
        <f>ROUND((V19-X19),5)</f>
        <v>-1830</v>
      </c>
      <c r="AA19" s="24"/>
      <c r="AB19" s="24">
        <v>12000</v>
      </c>
      <c r="AC19" s="25"/>
      <c r="AD19" s="59">
        <v>8440</v>
      </c>
      <c r="AE19" s="25"/>
      <c r="AF19" s="26">
        <v>12000</v>
      </c>
      <c r="AG19" s="27"/>
      <c r="AH19" s="26">
        <v>13000</v>
      </c>
      <c r="AI19" s="27"/>
      <c r="AL19" s="26"/>
    </row>
    <row r="20" spans="1:38" s="28" customFormat="1" outlineLevel="2">
      <c r="A20" s="90">
        <v>15</v>
      </c>
      <c r="B20" s="72" t="s">
        <v>21</v>
      </c>
      <c r="C20" s="72"/>
      <c r="D20" s="73"/>
      <c r="E20" s="86"/>
      <c r="F20" s="24">
        <v>2100</v>
      </c>
      <c r="G20" s="24"/>
      <c r="H20" s="24">
        <v>2100</v>
      </c>
      <c r="I20" s="24"/>
      <c r="J20" s="24">
        <v>0</v>
      </c>
      <c r="K20" s="24"/>
      <c r="L20" s="24">
        <v>0</v>
      </c>
      <c r="M20" s="24"/>
      <c r="N20" s="24">
        <v>2100</v>
      </c>
      <c r="O20" s="24"/>
      <c r="P20" s="24">
        <v>1400</v>
      </c>
      <c r="Q20" s="24"/>
      <c r="R20" s="24">
        <v>9075</v>
      </c>
      <c r="S20" s="24"/>
      <c r="T20" s="24">
        <v>9170</v>
      </c>
      <c r="U20" s="25"/>
      <c r="V20" s="24">
        <v>8970</v>
      </c>
      <c r="W20" s="24"/>
      <c r="X20" s="24"/>
      <c r="Y20" s="24"/>
      <c r="Z20" s="24"/>
      <c r="AA20" s="24"/>
      <c r="AB20" s="24">
        <v>2000</v>
      </c>
      <c r="AC20" s="25"/>
      <c r="AD20" s="59">
        <v>-35</v>
      </c>
      <c r="AE20" s="25"/>
      <c r="AF20" s="26">
        <v>5000</v>
      </c>
      <c r="AG20" s="27"/>
      <c r="AH20" s="26">
        <v>2000</v>
      </c>
      <c r="AI20" s="27"/>
      <c r="AL20" s="26"/>
    </row>
    <row r="21" spans="1:38" s="28" customFormat="1" outlineLevel="3">
      <c r="A21" s="90">
        <v>16</v>
      </c>
      <c r="B21" s="72" t="s">
        <v>22</v>
      </c>
      <c r="C21" s="72"/>
      <c r="D21" s="73"/>
      <c r="E21" s="86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5"/>
      <c r="V21" s="24"/>
      <c r="W21" s="24"/>
      <c r="X21" s="24"/>
      <c r="Y21" s="24"/>
      <c r="Z21" s="24"/>
      <c r="AA21" s="24"/>
      <c r="AB21" s="24"/>
      <c r="AC21" s="25"/>
      <c r="AD21" s="59"/>
      <c r="AE21" s="25"/>
      <c r="AF21" s="26"/>
      <c r="AG21" s="27"/>
      <c r="AH21" s="26"/>
      <c r="AI21" s="27"/>
      <c r="AL21" s="26"/>
    </row>
    <row r="22" spans="1:38" s="28" customFormat="1" outlineLevel="3">
      <c r="A22" s="90">
        <v>17</v>
      </c>
      <c r="B22" s="72"/>
      <c r="C22" s="72" t="s">
        <v>23</v>
      </c>
      <c r="D22" s="73"/>
      <c r="E22" s="86"/>
      <c r="F22" s="24">
        <v>222649</v>
      </c>
      <c r="G22" s="24"/>
      <c r="H22" s="24">
        <v>251912</v>
      </c>
      <c r="I22" s="24"/>
      <c r="J22" s="24">
        <v>243642</v>
      </c>
      <c r="K22" s="24"/>
      <c r="L22" s="24">
        <v>236514</v>
      </c>
      <c r="M22" s="24"/>
      <c r="N22" s="24">
        <v>278200</v>
      </c>
      <c r="O22" s="24"/>
      <c r="P22" s="24">
        <v>269270</v>
      </c>
      <c r="Q22" s="24"/>
      <c r="R22" s="24">
        <v>254415</v>
      </c>
      <c r="S22" s="24"/>
      <c r="T22" s="24">
        <v>266622</v>
      </c>
      <c r="U22" s="25"/>
      <c r="V22" s="24">
        <v>266337</v>
      </c>
      <c r="W22" s="24"/>
      <c r="X22" s="24">
        <v>252000</v>
      </c>
      <c r="Y22" s="24"/>
      <c r="Z22" s="24">
        <f>ROUND((V22-X22),5)</f>
        <v>14337</v>
      </c>
      <c r="AA22" s="24"/>
      <c r="AB22" s="24">
        <v>258000</v>
      </c>
      <c r="AC22" s="25"/>
      <c r="AD22" s="59">
        <v>261464</v>
      </c>
      <c r="AE22" s="25"/>
      <c r="AF22" s="26"/>
      <c r="AG22" s="27"/>
      <c r="AH22" s="26"/>
      <c r="AI22" s="27"/>
      <c r="AL22" s="26"/>
    </row>
    <row r="23" spans="1:38" s="28" customFormat="1" hidden="1" outlineLevel="3">
      <c r="A23" s="90">
        <v>18</v>
      </c>
      <c r="B23" s="72"/>
      <c r="C23" s="72" t="s">
        <v>24</v>
      </c>
      <c r="D23" s="73"/>
      <c r="E23" s="86"/>
      <c r="F23" s="24"/>
      <c r="G23" s="24"/>
      <c r="H23" s="24"/>
      <c r="I23" s="24"/>
      <c r="J23" s="24">
        <v>660</v>
      </c>
      <c r="K23" s="24"/>
      <c r="L23" s="24">
        <v>185</v>
      </c>
      <c r="M23" s="24"/>
      <c r="N23" s="24">
        <v>0</v>
      </c>
      <c r="O23" s="24"/>
      <c r="P23" s="24">
        <v>0</v>
      </c>
      <c r="Q23" s="24"/>
      <c r="R23" s="24">
        <v>0</v>
      </c>
      <c r="S23" s="24"/>
      <c r="T23" s="24"/>
      <c r="U23" s="25"/>
      <c r="V23" s="24">
        <v>0</v>
      </c>
      <c r="W23" s="24"/>
      <c r="X23" s="24"/>
      <c r="Y23" s="24"/>
      <c r="Z23" s="24"/>
      <c r="AA23" s="24"/>
      <c r="AB23" s="24"/>
      <c r="AC23" s="25"/>
      <c r="AD23" s="59"/>
      <c r="AE23" s="25"/>
      <c r="AF23" s="26"/>
      <c r="AG23" s="27"/>
      <c r="AH23" s="26"/>
      <c r="AI23" s="27"/>
      <c r="AL23" s="26"/>
    </row>
    <row r="24" spans="1:38" s="28" customFormat="1" outlineLevel="3">
      <c r="A24" s="90">
        <v>19</v>
      </c>
      <c r="B24" s="72"/>
      <c r="C24" s="72" t="s">
        <v>25</v>
      </c>
      <c r="D24" s="73"/>
      <c r="E24" s="86"/>
      <c r="F24" s="24">
        <v>258964</v>
      </c>
      <c r="G24" s="24"/>
      <c r="H24" s="24">
        <v>255059</v>
      </c>
      <c r="I24" s="24"/>
      <c r="J24" s="24">
        <v>61770</v>
      </c>
      <c r="K24" s="24"/>
      <c r="L24" s="24">
        <v>56414</v>
      </c>
      <c r="M24" s="24"/>
      <c r="N24" s="24">
        <v>214002</v>
      </c>
      <c r="O24" s="24"/>
      <c r="P24" s="24">
        <v>321793</v>
      </c>
      <c r="Q24" s="24"/>
      <c r="R24" s="24">
        <v>276559</v>
      </c>
      <c r="S24" s="24"/>
      <c r="T24" s="24">
        <v>301186</v>
      </c>
      <c r="U24" s="25"/>
      <c r="V24" s="24">
        <v>301186</v>
      </c>
      <c r="W24" s="24"/>
      <c r="X24" s="24">
        <v>273000</v>
      </c>
      <c r="Y24" s="24"/>
      <c r="Z24" s="24">
        <f>ROUND((V24-X24),5)</f>
        <v>28186</v>
      </c>
      <c r="AA24" s="24"/>
      <c r="AB24" s="24">
        <v>292000</v>
      </c>
      <c r="AC24" s="25"/>
      <c r="AD24" s="59">
        <v>296034</v>
      </c>
      <c r="AE24" s="25"/>
      <c r="AF24" s="26"/>
      <c r="AG24" s="27"/>
      <c r="AH24" s="26"/>
      <c r="AI24" s="27"/>
      <c r="AL24" s="26"/>
    </row>
    <row r="25" spans="1:38" s="28" customFormat="1" ht="16.5" outlineLevel="3" thickBot="1">
      <c r="A25" s="90">
        <v>20</v>
      </c>
      <c r="B25" s="72"/>
      <c r="C25" s="72" t="s">
        <v>26</v>
      </c>
      <c r="D25" s="73"/>
      <c r="E25" s="86"/>
      <c r="F25" s="33"/>
      <c r="G25" s="24"/>
      <c r="H25" s="33"/>
      <c r="I25" s="24"/>
      <c r="J25" s="33">
        <v>215414</v>
      </c>
      <c r="K25" s="24"/>
      <c r="L25" s="33">
        <v>242470</v>
      </c>
      <c r="M25" s="24"/>
      <c r="N25" s="33">
        <v>0</v>
      </c>
      <c r="O25" s="24"/>
      <c r="P25" s="33">
        <v>0</v>
      </c>
      <c r="Q25" s="24"/>
      <c r="R25" s="33">
        <v>0</v>
      </c>
      <c r="S25" s="24"/>
      <c r="T25" s="33"/>
      <c r="U25" s="25"/>
      <c r="V25" s="33">
        <v>0</v>
      </c>
      <c r="W25" s="24"/>
      <c r="X25" s="33"/>
      <c r="Y25" s="24"/>
      <c r="Z25" s="33"/>
      <c r="AA25" s="24"/>
      <c r="AB25" s="33"/>
      <c r="AC25" s="25"/>
      <c r="AD25" s="61"/>
      <c r="AE25" s="25"/>
      <c r="AF25" s="33"/>
      <c r="AG25" s="27"/>
      <c r="AH25" s="33"/>
      <c r="AI25" s="27"/>
      <c r="AL25" s="33"/>
    </row>
    <row r="26" spans="1:38" s="39" customFormat="1" ht="24.75" customHeight="1" outlineLevel="2">
      <c r="A26" s="90">
        <v>21</v>
      </c>
      <c r="B26" s="94" t="s">
        <v>469</v>
      </c>
      <c r="C26" s="94"/>
      <c r="D26" s="95"/>
      <c r="E26" s="88"/>
      <c r="F26" s="44">
        <f>ROUND(SUM(F21:F25),5)</f>
        <v>481613</v>
      </c>
      <c r="G26" s="44"/>
      <c r="H26" s="44">
        <f>ROUND(SUM(H21:H25),5)</f>
        <v>506971</v>
      </c>
      <c r="I26" s="44"/>
      <c r="J26" s="44">
        <f>ROUND(SUM(J21:J25),5)</f>
        <v>521486</v>
      </c>
      <c r="K26" s="44"/>
      <c r="L26" s="44">
        <f>ROUND(SUM(L21:L25),5)</f>
        <v>535583</v>
      </c>
      <c r="M26" s="44"/>
      <c r="N26" s="44">
        <f>ROUND(SUM(N21:N25),5)</f>
        <v>492202</v>
      </c>
      <c r="O26" s="44"/>
      <c r="P26" s="52">
        <f>ROUND(SUM(P21:P25),5)</f>
        <v>591063</v>
      </c>
      <c r="Q26" s="52"/>
      <c r="R26" s="52">
        <f>ROUND(SUM(R21:R25),5)</f>
        <v>530974</v>
      </c>
      <c r="S26" s="52"/>
      <c r="T26" s="52">
        <f>ROUND(SUM(T21:T25),5)</f>
        <v>567808</v>
      </c>
      <c r="U26" s="36"/>
      <c r="V26" s="52">
        <f>ROUND(SUM(V21:V25),5)</f>
        <v>567523</v>
      </c>
      <c r="W26" s="52"/>
      <c r="X26" s="52">
        <f>ROUND(SUM(X21:X25),5)</f>
        <v>525000</v>
      </c>
      <c r="Y26" s="52"/>
      <c r="Z26" s="52">
        <f>ROUND((V26-X26),5)</f>
        <v>42523</v>
      </c>
      <c r="AA26" s="52"/>
      <c r="AB26" s="52">
        <f t="shared" ref="AB26:AD26" si="2">ROUND(SUM(AB21:AB25),5)</f>
        <v>550000</v>
      </c>
      <c r="AC26" s="36"/>
      <c r="AD26" s="60">
        <f t="shared" si="2"/>
        <v>557498</v>
      </c>
      <c r="AE26" s="36"/>
      <c r="AF26" s="51">
        <v>540000</v>
      </c>
      <c r="AG26" s="51"/>
      <c r="AH26" s="51">
        <v>555000</v>
      </c>
      <c r="AI26" s="51"/>
      <c r="AJ26" s="69"/>
      <c r="AK26" s="69"/>
      <c r="AL26" s="51">
        <f t="shared" ref="AL26" si="3">ROUND(SUM(AL21:AL25),5)</f>
        <v>0</v>
      </c>
    </row>
    <row r="27" spans="1:38" s="28" customFormat="1" ht="24.95" customHeight="1" outlineLevel="2">
      <c r="A27" s="90">
        <v>22</v>
      </c>
      <c r="B27" s="72" t="s">
        <v>27</v>
      </c>
      <c r="C27" s="72"/>
      <c r="D27" s="73"/>
      <c r="E27" s="86"/>
      <c r="F27" s="24">
        <v>97204</v>
      </c>
      <c r="G27" s="24"/>
      <c r="H27" s="24">
        <v>103396</v>
      </c>
      <c r="I27" s="24"/>
      <c r="J27" s="24">
        <v>107659</v>
      </c>
      <c r="K27" s="24"/>
      <c r="L27" s="24">
        <v>95280</v>
      </c>
      <c r="M27" s="24"/>
      <c r="N27" s="24">
        <v>140467</v>
      </c>
      <c r="O27" s="24"/>
      <c r="P27" s="24">
        <v>190854</v>
      </c>
      <c r="Q27" s="24"/>
      <c r="R27" s="24">
        <v>182345</v>
      </c>
      <c r="S27" s="24"/>
      <c r="T27" s="24">
        <v>228941</v>
      </c>
      <c r="U27" s="25"/>
      <c r="V27" s="24">
        <v>228941</v>
      </c>
      <c r="W27" s="24"/>
      <c r="X27" s="24">
        <v>190000</v>
      </c>
      <c r="Y27" s="24"/>
      <c r="Z27" s="24">
        <f>ROUND((V27-X27),5)</f>
        <v>38941</v>
      </c>
      <c r="AA27" s="24"/>
      <c r="AB27" s="24">
        <v>220000</v>
      </c>
      <c r="AC27" s="25"/>
      <c r="AD27" s="59">
        <v>225049</v>
      </c>
      <c r="AE27" s="25"/>
      <c r="AF27" s="26">
        <v>195000</v>
      </c>
      <c r="AG27" s="27"/>
      <c r="AH27" s="26">
        <v>210000</v>
      </c>
      <c r="AI27" s="27"/>
      <c r="AL27" s="26"/>
    </row>
    <row r="28" spans="1:38" s="28" customFormat="1" ht="14.25" customHeight="1" outlineLevel="2">
      <c r="A28" s="90">
        <v>23</v>
      </c>
      <c r="B28" s="72" t="s">
        <v>452</v>
      </c>
      <c r="C28" s="72"/>
      <c r="D28" s="73"/>
      <c r="E28" s="86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5"/>
      <c r="V28" s="24"/>
      <c r="W28" s="24"/>
      <c r="X28" s="24"/>
      <c r="Y28" s="24"/>
      <c r="Z28" s="24"/>
      <c r="AA28" s="24"/>
      <c r="AB28" s="24"/>
      <c r="AC28" s="25"/>
      <c r="AD28" s="59"/>
      <c r="AE28" s="25"/>
      <c r="AF28" s="26"/>
      <c r="AG28" s="27"/>
      <c r="AH28" s="26"/>
      <c r="AI28" s="27"/>
      <c r="AL28" s="26"/>
    </row>
    <row r="29" spans="1:38" s="28" customFormat="1" outlineLevel="2">
      <c r="A29" s="90">
        <v>24</v>
      </c>
      <c r="B29" s="72" t="s">
        <v>28</v>
      </c>
      <c r="C29" s="72"/>
      <c r="D29" s="73"/>
      <c r="E29" s="86"/>
      <c r="F29" s="24">
        <v>320968</v>
      </c>
      <c r="G29" s="24"/>
      <c r="H29" s="24">
        <v>417720</v>
      </c>
      <c r="I29" s="24"/>
      <c r="J29" s="24">
        <v>270222</v>
      </c>
      <c r="K29" s="24"/>
      <c r="L29" s="24">
        <v>373049</v>
      </c>
      <c r="M29" s="24"/>
      <c r="N29" s="24">
        <v>268792</v>
      </c>
      <c r="O29" s="24"/>
      <c r="P29" s="24">
        <v>279817</v>
      </c>
      <c r="Q29" s="24"/>
      <c r="R29" s="24">
        <v>284400</v>
      </c>
      <c r="S29" s="24"/>
      <c r="T29" s="24">
        <v>254894</v>
      </c>
      <c r="U29" s="25"/>
      <c r="V29" s="24">
        <v>247079</v>
      </c>
      <c r="W29" s="24"/>
      <c r="X29" s="24">
        <v>245359</v>
      </c>
      <c r="Y29" s="24"/>
      <c r="Z29" s="24">
        <f>ROUND((V29-X29),5)</f>
        <v>1720</v>
      </c>
      <c r="AA29" s="24"/>
      <c r="AB29" s="24">
        <v>270000</v>
      </c>
      <c r="AC29" s="25"/>
      <c r="AD29" s="59">
        <v>253140</v>
      </c>
      <c r="AE29" s="25"/>
      <c r="AF29" s="26">
        <v>255000</v>
      </c>
      <c r="AG29" s="27"/>
      <c r="AH29" s="26">
        <v>270000</v>
      </c>
      <c r="AI29" s="27"/>
      <c r="AL29" s="26"/>
    </row>
    <row r="30" spans="1:38" s="28" customFormat="1" outlineLevel="2">
      <c r="A30" s="90">
        <v>25</v>
      </c>
      <c r="B30" s="72" t="s">
        <v>29</v>
      </c>
      <c r="C30" s="72"/>
      <c r="D30" s="73"/>
      <c r="E30" s="86"/>
      <c r="F30" s="28">
        <v>800</v>
      </c>
      <c r="G30" s="24"/>
      <c r="H30" s="24">
        <v>590</v>
      </c>
      <c r="I30" s="24"/>
      <c r="J30" s="24">
        <v>640</v>
      </c>
      <c r="K30" s="24"/>
      <c r="L30" s="24">
        <v>2960</v>
      </c>
      <c r="M30" s="24"/>
      <c r="N30" s="24">
        <v>4560</v>
      </c>
      <c r="O30" s="24"/>
      <c r="P30" s="24">
        <v>3830</v>
      </c>
      <c r="Q30" s="24"/>
      <c r="R30" s="24">
        <v>2790</v>
      </c>
      <c r="S30" s="24"/>
      <c r="T30" s="24">
        <v>1820</v>
      </c>
      <c r="U30" s="25"/>
      <c r="V30" s="24">
        <v>1820</v>
      </c>
      <c r="W30" s="24"/>
      <c r="X30" s="24">
        <v>19427</v>
      </c>
      <c r="Y30" s="24"/>
      <c r="Z30" s="24">
        <f>ROUND((V30-X30),5)</f>
        <v>-17607</v>
      </c>
      <c r="AA30" s="24"/>
      <c r="AB30" s="24">
        <v>5000</v>
      </c>
      <c r="AC30" s="25"/>
      <c r="AD30" s="59">
        <v>1227</v>
      </c>
      <c r="AE30" s="25"/>
      <c r="AF30" s="26">
        <v>10000</v>
      </c>
      <c r="AG30" s="27"/>
      <c r="AH30" s="26">
        <v>3000</v>
      </c>
      <c r="AI30" s="27"/>
      <c r="AL30" s="26"/>
    </row>
    <row r="31" spans="1:38" s="28" customFormat="1" outlineLevel="2">
      <c r="A31" s="90">
        <v>26</v>
      </c>
      <c r="B31" s="72" t="s">
        <v>30</v>
      </c>
      <c r="C31" s="72"/>
      <c r="D31" s="73"/>
      <c r="E31" s="86"/>
      <c r="F31" s="24">
        <v>31330</v>
      </c>
      <c r="G31" s="24"/>
      <c r="H31" s="24">
        <v>31935</v>
      </c>
      <c r="I31" s="24"/>
      <c r="J31" s="24">
        <v>29908</v>
      </c>
      <c r="K31" s="24"/>
      <c r="L31" s="24">
        <v>33252</v>
      </c>
      <c r="M31" s="24"/>
      <c r="N31" s="24">
        <v>27311</v>
      </c>
      <c r="O31" s="24"/>
      <c r="P31" s="24">
        <v>43227</v>
      </c>
      <c r="Q31" s="24"/>
      <c r="R31" s="24">
        <v>30680</v>
      </c>
      <c r="S31" s="24"/>
      <c r="T31" s="24">
        <v>33981</v>
      </c>
      <c r="U31" s="25"/>
      <c r="V31" s="24">
        <v>31883</v>
      </c>
      <c r="W31" s="24"/>
      <c r="X31" s="24">
        <v>30208</v>
      </c>
      <c r="Y31" s="24"/>
      <c r="Z31" s="24">
        <f>ROUND((V31-X31),5)</f>
        <v>1675</v>
      </c>
      <c r="AA31" s="24"/>
      <c r="AB31" s="24">
        <v>33000</v>
      </c>
      <c r="AC31" s="25"/>
      <c r="AD31" s="59">
        <v>23495</v>
      </c>
      <c r="AE31" s="25"/>
      <c r="AF31" s="26">
        <v>30000</v>
      </c>
      <c r="AG31" s="27"/>
      <c r="AH31" s="26">
        <v>33000</v>
      </c>
      <c r="AI31" s="27"/>
      <c r="AL31" s="26"/>
    </row>
    <row r="32" spans="1:38" s="28" customFormat="1" outlineLevel="2">
      <c r="A32" s="90">
        <v>27</v>
      </c>
      <c r="B32" s="72" t="s">
        <v>31</v>
      </c>
      <c r="C32" s="72"/>
      <c r="D32" s="73"/>
      <c r="E32" s="86"/>
      <c r="F32" s="24">
        <v>0</v>
      </c>
      <c r="G32" s="24"/>
      <c r="H32" s="24"/>
      <c r="I32" s="24"/>
      <c r="J32" s="24">
        <v>472</v>
      </c>
      <c r="K32" s="24"/>
      <c r="L32" s="24">
        <v>416</v>
      </c>
      <c r="M32" s="24"/>
      <c r="N32" s="24">
        <v>37</v>
      </c>
      <c r="O32" s="24"/>
      <c r="P32" s="24">
        <v>54</v>
      </c>
      <c r="Q32" s="24"/>
      <c r="R32" s="24">
        <v>108</v>
      </c>
      <c r="S32" s="24"/>
      <c r="T32" s="24">
        <v>488</v>
      </c>
      <c r="U32" s="25"/>
      <c r="V32" s="24">
        <v>442</v>
      </c>
      <c r="W32" s="24"/>
      <c r="X32" s="24"/>
      <c r="Y32" s="24"/>
      <c r="Z32" s="24"/>
      <c r="AA32" s="24"/>
      <c r="AB32" s="24">
        <v>0</v>
      </c>
      <c r="AC32" s="25"/>
      <c r="AD32" s="59">
        <v>1840</v>
      </c>
      <c r="AE32" s="25"/>
      <c r="AF32" s="26"/>
      <c r="AG32" s="27"/>
      <c r="AH32" s="26">
        <v>0</v>
      </c>
      <c r="AI32" s="27"/>
      <c r="AL32" s="26"/>
    </row>
    <row r="33" spans="1:38" s="28" customFormat="1" outlineLevel="2">
      <c r="A33" s="90">
        <v>28</v>
      </c>
      <c r="B33" s="72" t="s">
        <v>32</v>
      </c>
      <c r="C33" s="72"/>
      <c r="D33" s="73"/>
      <c r="E33" s="86"/>
      <c r="F33" s="24">
        <v>99093</v>
      </c>
      <c r="G33" s="24"/>
      <c r="H33" s="24">
        <v>107527</v>
      </c>
      <c r="I33" s="24"/>
      <c r="J33" s="24">
        <v>131444</v>
      </c>
      <c r="K33" s="24"/>
      <c r="L33" s="24">
        <v>134321</v>
      </c>
      <c r="M33" s="24"/>
      <c r="N33" s="24">
        <v>139569</v>
      </c>
      <c r="O33" s="24"/>
      <c r="P33" s="24">
        <v>67303</v>
      </c>
      <c r="Q33" s="24"/>
      <c r="R33" s="24">
        <v>95754</v>
      </c>
      <c r="S33" s="24"/>
      <c r="T33" s="24">
        <v>89658</v>
      </c>
      <c r="U33" s="25"/>
      <c r="V33" s="24">
        <v>87572</v>
      </c>
      <c r="W33" s="24"/>
      <c r="X33" s="24">
        <v>87430</v>
      </c>
      <c r="Y33" s="24"/>
      <c r="Z33" s="24">
        <f>ROUND((V33-X33),5)</f>
        <v>142</v>
      </c>
      <c r="AA33" s="24"/>
      <c r="AB33" s="24">
        <v>100000</v>
      </c>
      <c r="AC33" s="25"/>
      <c r="AD33" s="59">
        <v>67142</v>
      </c>
      <c r="AE33" s="25"/>
      <c r="AF33" s="26">
        <v>100000</v>
      </c>
      <c r="AG33" s="27"/>
      <c r="AH33" s="26">
        <v>90000</v>
      </c>
      <c r="AI33" s="27"/>
      <c r="AL33" s="26"/>
    </row>
    <row r="34" spans="1:38" s="28" customFormat="1" outlineLevel="2">
      <c r="A34" s="90">
        <v>29</v>
      </c>
      <c r="B34" s="72" t="s">
        <v>33</v>
      </c>
      <c r="C34" s="72"/>
      <c r="D34" s="73"/>
      <c r="E34" s="86"/>
      <c r="F34" s="24">
        <v>14952</v>
      </c>
      <c r="G34" s="24"/>
      <c r="H34" s="24">
        <v>22323</v>
      </c>
      <c r="I34" s="24"/>
      <c r="J34" s="24">
        <v>54119</v>
      </c>
      <c r="K34" s="24"/>
      <c r="L34" s="24">
        <v>26681</v>
      </c>
      <c r="M34" s="24"/>
      <c r="N34" s="24">
        <v>16776</v>
      </c>
      <c r="O34" s="24"/>
      <c r="P34" s="24">
        <v>18742</v>
      </c>
      <c r="Q34" s="24"/>
      <c r="R34" s="24">
        <v>21087</v>
      </c>
      <c r="S34" s="24"/>
      <c r="T34" s="24">
        <v>17438</v>
      </c>
      <c r="U34" s="25"/>
      <c r="V34" s="24">
        <v>13382</v>
      </c>
      <c r="W34" s="24"/>
      <c r="X34" s="24">
        <v>13103</v>
      </c>
      <c r="Y34" s="24"/>
      <c r="Z34" s="24">
        <f>ROUND((V34-X34),5)</f>
        <v>279</v>
      </c>
      <c r="AA34" s="24"/>
      <c r="AB34" s="24">
        <v>22000</v>
      </c>
      <c r="AC34" s="25"/>
      <c r="AD34" s="59">
        <v>47119</v>
      </c>
      <c r="AE34" s="25"/>
      <c r="AF34" s="26">
        <v>22000</v>
      </c>
      <c r="AG34" s="27"/>
      <c r="AH34" s="26">
        <v>23985</v>
      </c>
      <c r="AI34" s="27"/>
      <c r="AL34" s="26"/>
    </row>
    <row r="35" spans="1:38" s="28" customFormat="1" outlineLevel="2">
      <c r="A35" s="90">
        <v>30</v>
      </c>
      <c r="B35" s="72" t="s">
        <v>34</v>
      </c>
      <c r="C35" s="72"/>
      <c r="D35" s="73"/>
      <c r="E35" s="86"/>
      <c r="F35" s="24">
        <v>43804</v>
      </c>
      <c r="G35" s="24"/>
      <c r="H35" s="24">
        <v>66133</v>
      </c>
      <c r="I35" s="24"/>
      <c r="J35" s="24">
        <v>69209</v>
      </c>
      <c r="K35" s="24"/>
      <c r="L35" s="24">
        <v>64213</v>
      </c>
      <c r="M35" s="24"/>
      <c r="N35" s="24">
        <v>0</v>
      </c>
      <c r="O35" s="24"/>
      <c r="P35" s="24">
        <v>0</v>
      </c>
      <c r="Q35" s="24"/>
      <c r="R35" s="24">
        <v>0</v>
      </c>
      <c r="S35" s="24"/>
      <c r="T35" s="24">
        <v>0</v>
      </c>
      <c r="U35" s="25"/>
      <c r="V35" s="24">
        <v>0</v>
      </c>
      <c r="W35" s="24"/>
      <c r="X35" s="24"/>
      <c r="Y35" s="24"/>
      <c r="Z35" s="24"/>
      <c r="AA35" s="24"/>
      <c r="AB35" s="24"/>
      <c r="AC35" s="25"/>
      <c r="AD35" s="59"/>
      <c r="AE35" s="25"/>
      <c r="AF35" s="26"/>
      <c r="AG35" s="27"/>
      <c r="AH35" s="26">
        <v>0</v>
      </c>
      <c r="AI35" s="27"/>
      <c r="AL35" s="26"/>
    </row>
    <row r="36" spans="1:38" s="28" customFormat="1" outlineLevel="2">
      <c r="A36" s="90">
        <v>31</v>
      </c>
      <c r="B36" s="72" t="s">
        <v>35</v>
      </c>
      <c r="C36" s="72"/>
      <c r="D36" s="73"/>
      <c r="E36" s="86"/>
      <c r="F36" s="24">
        <v>0</v>
      </c>
      <c r="G36" s="24"/>
      <c r="H36" s="24">
        <v>0</v>
      </c>
      <c r="I36" s="24"/>
      <c r="J36" s="24">
        <v>5163</v>
      </c>
      <c r="K36" s="24"/>
      <c r="L36" s="24">
        <v>2509</v>
      </c>
      <c r="M36" s="24"/>
      <c r="N36" s="24">
        <v>4573</v>
      </c>
      <c r="O36" s="24"/>
      <c r="P36" s="24">
        <v>5060</v>
      </c>
      <c r="Q36" s="24"/>
      <c r="R36" s="24">
        <v>6750</v>
      </c>
      <c r="S36" s="24"/>
      <c r="T36" s="24">
        <v>5893</v>
      </c>
      <c r="U36" s="25"/>
      <c r="V36" s="24">
        <v>4723</v>
      </c>
      <c r="W36" s="24"/>
      <c r="X36" s="24">
        <v>3812</v>
      </c>
      <c r="Y36" s="24"/>
      <c r="Z36" s="24">
        <f>ROUND((V36-X36),5)</f>
        <v>911</v>
      </c>
      <c r="AA36" s="24"/>
      <c r="AB36" s="24">
        <v>5000</v>
      </c>
      <c r="AC36" s="25"/>
      <c r="AD36" s="59">
        <v>29035</v>
      </c>
      <c r="AE36" s="25"/>
      <c r="AF36" s="26">
        <v>5000</v>
      </c>
      <c r="AG36" s="27"/>
      <c r="AH36" s="26">
        <v>5000</v>
      </c>
      <c r="AI36" s="27"/>
      <c r="AL36" s="26"/>
    </row>
    <row r="37" spans="1:38" s="28" customFormat="1" outlineLevel="2">
      <c r="A37" s="90">
        <v>32</v>
      </c>
      <c r="B37" s="72" t="s">
        <v>36</v>
      </c>
      <c r="C37" s="72"/>
      <c r="D37" s="73"/>
      <c r="E37" s="86"/>
      <c r="F37" s="24">
        <v>0</v>
      </c>
      <c r="G37" s="24"/>
      <c r="H37" s="24">
        <v>500</v>
      </c>
      <c r="I37" s="24"/>
      <c r="J37" s="24">
        <v>272</v>
      </c>
      <c r="K37" s="24"/>
      <c r="L37" s="24">
        <v>125</v>
      </c>
      <c r="M37" s="24"/>
      <c r="N37" s="24">
        <v>100</v>
      </c>
      <c r="O37" s="24"/>
      <c r="P37" s="24">
        <v>0</v>
      </c>
      <c r="Q37" s="24"/>
      <c r="R37" s="24">
        <v>0</v>
      </c>
      <c r="S37" s="24"/>
      <c r="T37" s="24">
        <v>0</v>
      </c>
      <c r="U37" s="25"/>
      <c r="V37" s="24">
        <v>0</v>
      </c>
      <c r="W37" s="24"/>
      <c r="X37" s="24"/>
      <c r="Y37" s="24"/>
      <c r="Z37" s="24"/>
      <c r="AA37" s="24"/>
      <c r="AC37" s="25"/>
      <c r="AD37" s="62"/>
      <c r="AE37" s="25"/>
      <c r="AF37" s="34"/>
      <c r="AG37" s="27"/>
      <c r="AH37" s="34">
        <v>0</v>
      </c>
      <c r="AI37" s="27"/>
      <c r="AL37" s="34"/>
    </row>
    <row r="38" spans="1:38" s="28" customFormat="1" outlineLevel="2">
      <c r="A38" s="90">
        <v>33</v>
      </c>
      <c r="B38" s="72" t="s">
        <v>37</v>
      </c>
      <c r="C38" s="72"/>
      <c r="D38" s="73"/>
      <c r="E38" s="86"/>
      <c r="F38" s="24"/>
      <c r="G38" s="24"/>
      <c r="H38" s="24"/>
      <c r="I38" s="24"/>
      <c r="J38" s="24">
        <v>0</v>
      </c>
      <c r="K38" s="24"/>
      <c r="L38" s="24">
        <v>0</v>
      </c>
      <c r="M38" s="24"/>
      <c r="N38" s="24">
        <v>0</v>
      </c>
      <c r="O38" s="24"/>
      <c r="P38" s="24">
        <v>0</v>
      </c>
      <c r="Q38" s="24"/>
      <c r="R38" s="24">
        <v>0</v>
      </c>
      <c r="S38" s="24"/>
      <c r="T38" s="24">
        <v>0</v>
      </c>
      <c r="U38" s="25"/>
      <c r="V38" s="24">
        <v>0</v>
      </c>
      <c r="W38" s="24"/>
      <c r="X38" s="24"/>
      <c r="Y38" s="24"/>
      <c r="Z38" s="24"/>
      <c r="AA38" s="24"/>
      <c r="AC38" s="25"/>
      <c r="AD38" s="62"/>
      <c r="AE38" s="25"/>
      <c r="AF38" s="34"/>
      <c r="AG38" s="27"/>
      <c r="AH38" s="34">
        <v>0</v>
      </c>
      <c r="AI38" s="27"/>
      <c r="AL38" s="34"/>
    </row>
    <row r="39" spans="1:38" s="28" customFormat="1" outlineLevel="2">
      <c r="A39" s="90">
        <v>34</v>
      </c>
      <c r="B39" s="72" t="s">
        <v>38</v>
      </c>
      <c r="C39" s="72"/>
      <c r="D39" s="73"/>
      <c r="E39" s="86"/>
      <c r="F39" s="24">
        <v>16524</v>
      </c>
      <c r="G39" s="24"/>
      <c r="H39" s="24">
        <v>7091</v>
      </c>
      <c r="I39" s="24"/>
      <c r="J39" s="24">
        <v>6112</v>
      </c>
      <c r="K39" s="24"/>
      <c r="L39" s="24">
        <v>2379</v>
      </c>
      <c r="M39" s="24"/>
      <c r="N39" s="24">
        <v>1098</v>
      </c>
      <c r="O39" s="24"/>
      <c r="P39" s="24">
        <v>813</v>
      </c>
      <c r="Q39" s="24"/>
      <c r="R39" s="24">
        <v>0</v>
      </c>
      <c r="S39" s="24"/>
      <c r="T39" s="24">
        <v>0</v>
      </c>
      <c r="U39" s="25"/>
      <c r="V39" s="24">
        <v>0</v>
      </c>
      <c r="W39" s="24"/>
      <c r="X39" s="24"/>
      <c r="Y39" s="24"/>
      <c r="Z39" s="24"/>
      <c r="AA39" s="24"/>
      <c r="AC39" s="25"/>
      <c r="AD39" s="62"/>
      <c r="AE39" s="25"/>
      <c r="AF39" s="34"/>
      <c r="AG39" s="27"/>
      <c r="AH39" s="34">
        <v>0</v>
      </c>
      <c r="AI39" s="27"/>
      <c r="AL39" s="34"/>
    </row>
    <row r="40" spans="1:38" s="28" customFormat="1" ht="14.25" customHeight="1" outlineLevel="3" thickBot="1">
      <c r="A40" s="90">
        <v>35</v>
      </c>
      <c r="B40" s="72" t="s">
        <v>39</v>
      </c>
      <c r="C40" s="72"/>
      <c r="D40" s="73"/>
      <c r="E40" s="86"/>
      <c r="F40" s="33">
        <v>8286</v>
      </c>
      <c r="G40" s="24"/>
      <c r="H40" s="33">
        <v>3249</v>
      </c>
      <c r="I40" s="24"/>
      <c r="J40" s="33">
        <v>10066</v>
      </c>
      <c r="K40" s="24"/>
      <c r="L40" s="33">
        <v>1536</v>
      </c>
      <c r="M40" s="24"/>
      <c r="N40" s="33">
        <v>4151</v>
      </c>
      <c r="O40" s="24"/>
      <c r="P40" s="33">
        <v>3995</v>
      </c>
      <c r="Q40" s="24"/>
      <c r="R40" s="33">
        <v>4043</v>
      </c>
      <c r="S40" s="24"/>
      <c r="T40" s="33">
        <v>2342</v>
      </c>
      <c r="U40" s="25"/>
      <c r="V40" s="33">
        <v>1893</v>
      </c>
      <c r="W40" s="24"/>
      <c r="X40" s="33">
        <v>3680</v>
      </c>
      <c r="Y40" s="24"/>
      <c r="Z40" s="33">
        <f>ROUND((V40-X40),5)</f>
        <v>-1787</v>
      </c>
      <c r="AA40" s="24"/>
      <c r="AB40" s="33">
        <v>2000</v>
      </c>
      <c r="AC40" s="25"/>
      <c r="AD40" s="61">
        <v>3867</v>
      </c>
      <c r="AE40" s="25"/>
      <c r="AF40" s="33"/>
      <c r="AG40" s="27"/>
      <c r="AH40" s="33">
        <v>1500</v>
      </c>
      <c r="AI40" s="27"/>
      <c r="AL40" s="33"/>
    </row>
    <row r="41" spans="1:38" s="39" customFormat="1" ht="14.25" customHeight="1" outlineLevel="2">
      <c r="A41" s="90">
        <v>36</v>
      </c>
      <c r="B41" s="72"/>
      <c r="C41" s="72"/>
      <c r="D41" s="73" t="s">
        <v>453</v>
      </c>
      <c r="E41" s="86"/>
      <c r="F41" s="35">
        <f>SUM(F29:F40)</f>
        <v>535757</v>
      </c>
      <c r="G41" s="35"/>
      <c r="H41" s="35">
        <f>SUM(H29:H40)</f>
        <v>657068</v>
      </c>
      <c r="I41" s="35"/>
      <c r="J41" s="35">
        <f>SUM(J29:J40)</f>
        <v>577627</v>
      </c>
      <c r="K41" s="35"/>
      <c r="L41" s="35">
        <f>SUM(L29:L40)</f>
        <v>641441</v>
      </c>
      <c r="M41" s="35"/>
      <c r="N41" s="35">
        <f>SUM(N29:N40)</f>
        <v>466967</v>
      </c>
      <c r="O41" s="35"/>
      <c r="P41" s="35">
        <f>SUM(P29:P40)</f>
        <v>422841</v>
      </c>
      <c r="Q41" s="35"/>
      <c r="R41" s="35">
        <f>SUM(R29:R40)</f>
        <v>445612</v>
      </c>
      <c r="S41" s="35"/>
      <c r="T41" s="35">
        <f>SUM(T29:T40)</f>
        <v>406514</v>
      </c>
      <c r="U41" s="36"/>
      <c r="V41" s="35">
        <f>SUM(V29:V40)</f>
        <v>388794</v>
      </c>
      <c r="W41" s="35"/>
      <c r="X41" s="35"/>
      <c r="Y41" s="35"/>
      <c r="Z41" s="35"/>
      <c r="AA41" s="35"/>
      <c r="AB41" s="35">
        <f>SUM(AB29:AB40)</f>
        <v>437000</v>
      </c>
      <c r="AC41" s="36"/>
      <c r="AD41" s="59">
        <f>SUM(AD29:AD40)</f>
        <v>426865</v>
      </c>
      <c r="AE41" s="36"/>
      <c r="AF41" s="37"/>
      <c r="AG41" s="38"/>
      <c r="AH41" s="37"/>
      <c r="AI41" s="38"/>
      <c r="AL41" s="35">
        <f>SUM(AL29:AL40)</f>
        <v>0</v>
      </c>
    </row>
    <row r="42" spans="1:38" ht="3" customHeight="1" outlineLevel="2">
      <c r="A42" s="90">
        <v>37</v>
      </c>
      <c r="B42" s="76"/>
      <c r="C42" s="76"/>
      <c r="D42" s="77"/>
      <c r="E42" s="89"/>
      <c r="U42" s="36"/>
      <c r="AC42" s="36"/>
      <c r="AD42" s="62"/>
      <c r="AE42" s="36"/>
      <c r="AF42" s="5"/>
      <c r="AG42" s="5"/>
      <c r="AH42" s="5"/>
      <c r="AI42" s="5"/>
      <c r="AJ42" s="5"/>
      <c r="AL42" s="5"/>
    </row>
    <row r="43" spans="1:38" s="28" customFormat="1" ht="22.5" customHeight="1" outlineLevel="2">
      <c r="A43" s="90">
        <v>38</v>
      </c>
      <c r="B43" s="94" t="s">
        <v>470</v>
      </c>
      <c r="C43" s="94"/>
      <c r="D43" s="95"/>
      <c r="E43" s="88"/>
      <c r="F43" s="30">
        <v>81711</v>
      </c>
      <c r="G43" s="30"/>
      <c r="H43" s="30">
        <v>98275</v>
      </c>
      <c r="I43" s="30"/>
      <c r="J43" s="30">
        <v>75128</v>
      </c>
      <c r="K43" s="30"/>
      <c r="L43" s="40">
        <v>102027</v>
      </c>
      <c r="M43" s="30"/>
      <c r="N43" s="30">
        <v>159724</v>
      </c>
      <c r="O43" s="30"/>
      <c r="P43" s="30">
        <v>225769</v>
      </c>
      <c r="Q43" s="30"/>
      <c r="R43" s="30">
        <v>238163</v>
      </c>
      <c r="S43" s="30"/>
      <c r="T43" s="30">
        <v>309771</v>
      </c>
      <c r="U43" s="36"/>
      <c r="V43" s="29">
        <v>265777</v>
      </c>
      <c r="W43" s="30"/>
      <c r="X43" s="30">
        <v>158254</v>
      </c>
      <c r="Y43" s="30"/>
      <c r="Z43" s="30">
        <f>ROUND((V43-X43),5)</f>
        <v>107523</v>
      </c>
      <c r="AA43" s="30"/>
      <c r="AB43" s="30">
        <v>263000</v>
      </c>
      <c r="AC43" s="36"/>
      <c r="AD43" s="60">
        <v>224000</v>
      </c>
      <c r="AE43" s="36"/>
      <c r="AF43" s="41">
        <v>225000</v>
      </c>
      <c r="AG43" s="41"/>
      <c r="AH43" s="41">
        <v>240000</v>
      </c>
      <c r="AI43" s="41"/>
      <c r="AJ43" s="42"/>
      <c r="AK43" s="42"/>
      <c r="AL43" s="31"/>
    </row>
    <row r="44" spans="1:38" s="28" customFormat="1" hidden="1" outlineLevel="2">
      <c r="A44" s="90">
        <v>39</v>
      </c>
      <c r="B44" s="72" t="s">
        <v>40</v>
      </c>
      <c r="C44" s="72"/>
      <c r="D44" s="73"/>
      <c r="E44" s="86"/>
      <c r="F44" s="24"/>
      <c r="G44" s="24"/>
      <c r="H44" s="24"/>
      <c r="I44" s="24"/>
      <c r="J44" s="24">
        <v>0</v>
      </c>
      <c r="K44" s="24"/>
      <c r="L44" s="24">
        <v>0</v>
      </c>
      <c r="M44" s="24"/>
      <c r="N44" s="24">
        <v>0</v>
      </c>
      <c r="O44" s="24"/>
      <c r="P44" s="24">
        <v>0</v>
      </c>
      <c r="Q44" s="24"/>
      <c r="R44" s="24">
        <v>0</v>
      </c>
      <c r="S44" s="24"/>
      <c r="T44" s="24"/>
      <c r="U44" s="25"/>
      <c r="V44" s="24">
        <v>0</v>
      </c>
      <c r="W44" s="24"/>
      <c r="X44" s="24"/>
      <c r="Y44" s="24"/>
      <c r="Z44" s="24"/>
      <c r="AA44" s="24"/>
      <c r="AB44" s="24"/>
      <c r="AC44" s="25"/>
      <c r="AD44" s="59"/>
      <c r="AE44" s="25"/>
      <c r="AF44" s="26"/>
      <c r="AG44" s="27"/>
      <c r="AH44" s="26">
        <v>0</v>
      </c>
      <c r="AI44" s="27"/>
      <c r="AL44" s="26"/>
    </row>
    <row r="45" spans="1:38" s="28" customFormat="1" outlineLevel="2">
      <c r="A45" s="90">
        <v>40</v>
      </c>
      <c r="B45" s="72" t="s">
        <v>41</v>
      </c>
      <c r="C45" s="72"/>
      <c r="D45" s="73"/>
      <c r="E45" s="86"/>
      <c r="F45" s="24"/>
      <c r="G45" s="24"/>
      <c r="H45" s="24"/>
      <c r="I45" s="24"/>
      <c r="J45" s="24">
        <v>0</v>
      </c>
      <c r="K45" s="24"/>
      <c r="L45" s="24">
        <v>0</v>
      </c>
      <c r="M45" s="24"/>
      <c r="N45" s="24">
        <v>8653</v>
      </c>
      <c r="O45" s="24"/>
      <c r="P45" s="24">
        <v>5035</v>
      </c>
      <c r="Q45" s="24"/>
      <c r="R45" s="24">
        <v>3469</v>
      </c>
      <c r="S45" s="24"/>
      <c r="T45" s="24">
        <v>3440</v>
      </c>
      <c r="U45" s="25"/>
      <c r="V45" s="24">
        <v>0</v>
      </c>
      <c r="W45" s="24"/>
      <c r="X45" s="24"/>
      <c r="Y45" s="24"/>
      <c r="Z45" s="24"/>
      <c r="AA45" s="24"/>
      <c r="AB45" s="24"/>
      <c r="AC45" s="25"/>
      <c r="AD45" s="59"/>
      <c r="AE45" s="25"/>
      <c r="AF45" s="26"/>
      <c r="AG45" s="27"/>
      <c r="AH45" s="26">
        <v>0</v>
      </c>
      <c r="AI45" s="27"/>
      <c r="AL45" s="26"/>
    </row>
    <row r="46" spans="1:38" s="28" customFormat="1" outlineLevel="3">
      <c r="A46" s="90">
        <v>41</v>
      </c>
      <c r="B46" s="72" t="s">
        <v>42</v>
      </c>
      <c r="C46" s="72"/>
      <c r="D46" s="73"/>
      <c r="E46" s="86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5"/>
      <c r="V46" s="24"/>
      <c r="W46" s="24"/>
      <c r="X46" s="24"/>
      <c r="Y46" s="24"/>
      <c r="Z46" s="24"/>
      <c r="AA46" s="24"/>
      <c r="AB46" s="24"/>
      <c r="AC46" s="25"/>
      <c r="AD46" s="59"/>
      <c r="AE46" s="25"/>
      <c r="AF46" s="26"/>
      <c r="AG46" s="27"/>
      <c r="AH46" s="26"/>
      <c r="AI46" s="27"/>
      <c r="AL46" s="26"/>
    </row>
    <row r="47" spans="1:38" s="28" customFormat="1" outlineLevel="3">
      <c r="A47" s="90">
        <v>42</v>
      </c>
      <c r="B47" s="72"/>
      <c r="C47" s="72" t="s">
        <v>43</v>
      </c>
      <c r="D47" s="73"/>
      <c r="E47" s="86"/>
      <c r="F47" s="24">
        <v>500</v>
      </c>
      <c r="G47" s="24"/>
      <c r="H47" s="24"/>
      <c r="I47" s="24"/>
      <c r="J47" s="24">
        <v>2750</v>
      </c>
      <c r="K47" s="24"/>
      <c r="L47" s="24">
        <v>2500</v>
      </c>
      <c r="M47" s="24"/>
      <c r="N47" s="24">
        <v>0</v>
      </c>
      <c r="O47" s="24"/>
      <c r="P47" s="24">
        <v>1000</v>
      </c>
      <c r="Q47" s="24"/>
      <c r="R47" s="24">
        <v>1000</v>
      </c>
      <c r="S47" s="24"/>
      <c r="T47" s="24">
        <v>3000</v>
      </c>
      <c r="U47" s="25"/>
      <c r="V47" s="24">
        <v>2500</v>
      </c>
      <c r="W47" s="24"/>
      <c r="X47" s="24">
        <v>1000</v>
      </c>
      <c r="Y47" s="24"/>
      <c r="Z47" s="24">
        <f>ROUND((V47-X47),5)</f>
        <v>1500</v>
      </c>
      <c r="AA47" s="24"/>
      <c r="AB47" s="24"/>
      <c r="AC47" s="25"/>
      <c r="AD47" s="59">
        <v>1750</v>
      </c>
      <c r="AE47" s="25"/>
      <c r="AF47" s="26"/>
      <c r="AG47" s="27"/>
      <c r="AH47" s="26">
        <v>0</v>
      </c>
      <c r="AI47" s="27"/>
      <c r="AL47" s="26"/>
    </row>
    <row r="48" spans="1:38" s="28" customFormat="1" outlineLevel="3">
      <c r="A48" s="90">
        <v>43</v>
      </c>
      <c r="B48" s="72"/>
      <c r="C48" s="72" t="s">
        <v>44</v>
      </c>
      <c r="D48" s="73"/>
      <c r="E48" s="86"/>
      <c r="F48" s="24"/>
      <c r="G48" s="24"/>
      <c r="H48" s="24">
        <v>3000</v>
      </c>
      <c r="I48" s="24"/>
      <c r="J48" s="24">
        <v>0</v>
      </c>
      <c r="K48" s="24"/>
      <c r="L48" s="24">
        <v>4631</v>
      </c>
      <c r="M48" s="24"/>
      <c r="N48" s="24">
        <v>-547</v>
      </c>
      <c r="O48" s="24"/>
      <c r="P48" s="24">
        <v>535</v>
      </c>
      <c r="Q48" s="24"/>
      <c r="R48" s="24">
        <v>516</v>
      </c>
      <c r="S48" s="24"/>
      <c r="T48" s="24"/>
      <c r="U48" s="25"/>
      <c r="V48" s="24">
        <v>0</v>
      </c>
      <c r="W48" s="24"/>
      <c r="X48" s="24">
        <v>1000</v>
      </c>
      <c r="Y48" s="24"/>
      <c r="Z48" s="24">
        <f>ROUND((V48-X48),5)</f>
        <v>-1000</v>
      </c>
      <c r="AA48" s="24"/>
      <c r="AB48" s="24">
        <v>2000</v>
      </c>
      <c r="AC48" s="25"/>
      <c r="AD48" s="59">
        <v>725</v>
      </c>
      <c r="AE48" s="25"/>
      <c r="AF48" s="26">
        <v>2000</v>
      </c>
      <c r="AG48" s="27"/>
      <c r="AH48" s="26">
        <v>0</v>
      </c>
      <c r="AI48" s="27"/>
      <c r="AL48" s="26"/>
    </row>
    <row r="49" spans="1:38" s="28" customFormat="1" outlineLevel="3">
      <c r="A49" s="90">
        <v>44</v>
      </c>
      <c r="B49" s="72"/>
      <c r="C49" s="72" t="s">
        <v>45</v>
      </c>
      <c r="D49" s="73"/>
      <c r="E49" s="86"/>
      <c r="F49" s="24">
        <v>800</v>
      </c>
      <c r="G49" s="24"/>
      <c r="H49" s="24">
        <v>670</v>
      </c>
      <c r="I49" s="24"/>
      <c r="J49" s="24">
        <v>0</v>
      </c>
      <c r="K49" s="24"/>
      <c r="L49" s="24">
        <v>0</v>
      </c>
      <c r="M49" s="24"/>
      <c r="N49" s="24">
        <v>0</v>
      </c>
      <c r="O49" s="24"/>
      <c r="P49" s="24">
        <v>3002</v>
      </c>
      <c r="Q49" s="24"/>
      <c r="R49" s="24">
        <v>4034</v>
      </c>
      <c r="S49" s="24"/>
      <c r="T49" s="24">
        <v>262</v>
      </c>
      <c r="U49" s="25"/>
      <c r="V49" s="24">
        <v>262</v>
      </c>
      <c r="W49" s="24"/>
      <c r="X49" s="24"/>
      <c r="Y49" s="24"/>
      <c r="Z49" s="24"/>
      <c r="AA49" s="24"/>
      <c r="AB49" s="24">
        <v>1000</v>
      </c>
      <c r="AC49" s="25"/>
      <c r="AD49" s="59">
        <v>35405</v>
      </c>
      <c r="AE49" s="25"/>
      <c r="AF49" s="26">
        <v>1000</v>
      </c>
      <c r="AG49" s="27"/>
      <c r="AH49" s="26">
        <v>0</v>
      </c>
      <c r="AI49" s="27"/>
      <c r="AL49" s="26"/>
    </row>
    <row r="50" spans="1:38" s="28" customFormat="1" outlineLevel="3">
      <c r="A50" s="90">
        <v>45</v>
      </c>
      <c r="B50" s="72"/>
      <c r="C50" s="72" t="s">
        <v>46</v>
      </c>
      <c r="D50" s="73"/>
      <c r="E50" s="86"/>
      <c r="F50" s="24">
        <v>17965</v>
      </c>
      <c r="G50" s="24"/>
      <c r="H50" s="24">
        <v>33459</v>
      </c>
      <c r="I50" s="24"/>
      <c r="J50" s="24">
        <v>2197</v>
      </c>
      <c r="K50" s="24"/>
      <c r="L50" s="24">
        <v>1669</v>
      </c>
      <c r="M50" s="24"/>
      <c r="N50" s="24">
        <v>1066</v>
      </c>
      <c r="O50" s="24"/>
      <c r="P50" s="24">
        <v>92</v>
      </c>
      <c r="Q50" s="24"/>
      <c r="R50" s="24">
        <v>298</v>
      </c>
      <c r="S50" s="24"/>
      <c r="T50" s="24">
        <v>892</v>
      </c>
      <c r="U50" s="25"/>
      <c r="V50" s="24">
        <v>55</v>
      </c>
      <c r="W50" s="24"/>
      <c r="X50" s="24"/>
      <c r="Y50" s="24"/>
      <c r="Z50" s="24"/>
      <c r="AA50" s="24"/>
      <c r="AB50" s="24"/>
      <c r="AC50" s="25"/>
      <c r="AD50" s="59">
        <v>53</v>
      </c>
      <c r="AE50" s="25"/>
      <c r="AF50" s="26"/>
      <c r="AG50" s="27"/>
      <c r="AH50" s="26">
        <v>0</v>
      </c>
      <c r="AI50" s="27"/>
      <c r="AL50" s="26"/>
    </row>
    <row r="51" spans="1:38" s="28" customFormat="1" outlineLevel="3">
      <c r="A51" s="90">
        <v>46</v>
      </c>
      <c r="B51" s="72"/>
      <c r="C51" s="72" t="s">
        <v>47</v>
      </c>
      <c r="D51" s="73"/>
      <c r="E51" s="86"/>
      <c r="F51" s="24">
        <v>-18</v>
      </c>
      <c r="G51" s="24"/>
      <c r="H51" s="24"/>
      <c r="I51" s="24"/>
      <c r="J51" s="24">
        <v>358</v>
      </c>
      <c r="K51" s="24"/>
      <c r="L51" s="24">
        <v>540</v>
      </c>
      <c r="M51" s="24"/>
      <c r="N51" s="24">
        <v>534</v>
      </c>
      <c r="O51" s="24"/>
      <c r="P51" s="24">
        <v>312</v>
      </c>
      <c r="Q51" s="24"/>
      <c r="R51" s="24">
        <v>18</v>
      </c>
      <c r="S51" s="24"/>
      <c r="T51" s="24">
        <v>44</v>
      </c>
      <c r="U51" s="25"/>
      <c r="V51" s="24">
        <v>36</v>
      </c>
      <c r="W51" s="24"/>
      <c r="X51" s="24"/>
      <c r="Y51" s="24"/>
      <c r="Z51" s="24"/>
      <c r="AA51" s="24"/>
      <c r="AC51" s="25"/>
      <c r="AD51" s="59">
        <v>-77</v>
      </c>
      <c r="AE51" s="25"/>
      <c r="AF51" s="34"/>
      <c r="AG51" s="27"/>
      <c r="AH51" s="34">
        <v>0</v>
      </c>
      <c r="AI51" s="27"/>
      <c r="AL51" s="34"/>
    </row>
    <row r="52" spans="1:38" s="28" customFormat="1" outlineLevel="3">
      <c r="A52" s="90">
        <v>47</v>
      </c>
      <c r="B52" s="72"/>
      <c r="C52" s="72" t="s">
        <v>48</v>
      </c>
      <c r="D52" s="73"/>
      <c r="E52" s="86"/>
      <c r="F52" s="24">
        <v>512</v>
      </c>
      <c r="G52" s="24"/>
      <c r="H52" s="24">
        <v>208</v>
      </c>
      <c r="I52" s="24"/>
      <c r="J52" s="24">
        <v>45</v>
      </c>
      <c r="K52" s="24"/>
      <c r="L52" s="24">
        <v>367</v>
      </c>
      <c r="M52" s="24"/>
      <c r="N52" s="24">
        <v>147</v>
      </c>
      <c r="O52" s="24"/>
      <c r="P52" s="24">
        <v>0</v>
      </c>
      <c r="Q52" s="24"/>
      <c r="R52" s="24">
        <v>21</v>
      </c>
      <c r="S52" s="24"/>
      <c r="T52" s="24">
        <v>82</v>
      </c>
      <c r="U52" s="25"/>
      <c r="V52" s="24">
        <v>81</v>
      </c>
      <c r="W52" s="24"/>
      <c r="X52" s="24"/>
      <c r="Y52" s="24"/>
      <c r="Z52" s="24"/>
      <c r="AA52" s="24"/>
      <c r="AC52" s="25"/>
      <c r="AD52" s="59">
        <v>1524</v>
      </c>
      <c r="AE52" s="25"/>
      <c r="AF52" s="34"/>
      <c r="AG52" s="27"/>
      <c r="AH52" s="34">
        <v>0</v>
      </c>
      <c r="AI52" s="27"/>
      <c r="AL52" s="34"/>
    </row>
    <row r="53" spans="1:38" s="28" customFormat="1" outlineLevel="3">
      <c r="A53" s="90">
        <v>48</v>
      </c>
      <c r="B53" s="72"/>
      <c r="C53" s="72" t="s">
        <v>49</v>
      </c>
      <c r="D53" s="73"/>
      <c r="E53" s="86"/>
      <c r="F53" s="24">
        <v>400</v>
      </c>
      <c r="G53" s="24"/>
      <c r="H53" s="24">
        <v>960</v>
      </c>
      <c r="I53" s="24"/>
      <c r="J53" s="24">
        <v>975</v>
      </c>
      <c r="K53" s="24"/>
      <c r="L53" s="24">
        <v>895</v>
      </c>
      <c r="M53" s="24"/>
      <c r="N53" s="24">
        <v>899</v>
      </c>
      <c r="O53" s="24"/>
      <c r="P53" s="24">
        <v>860</v>
      </c>
      <c r="Q53" s="24"/>
      <c r="R53" s="24">
        <v>1156</v>
      </c>
      <c r="S53" s="24"/>
      <c r="T53" s="24">
        <v>1316</v>
      </c>
      <c r="U53" s="25"/>
      <c r="V53" s="24">
        <v>1309</v>
      </c>
      <c r="W53" s="24"/>
      <c r="X53" s="24">
        <v>848</v>
      </c>
      <c r="Y53" s="24"/>
      <c r="Z53" s="24">
        <f>ROUND((V53-X53),5)</f>
        <v>461</v>
      </c>
      <c r="AA53" s="24"/>
      <c r="AB53" s="24"/>
      <c r="AC53" s="25"/>
      <c r="AD53" s="59">
        <v>335</v>
      </c>
      <c r="AE53" s="25"/>
      <c r="AF53" s="26"/>
      <c r="AG53" s="27"/>
      <c r="AH53" s="26">
        <v>1000</v>
      </c>
      <c r="AI53" s="27"/>
      <c r="AL53" s="34"/>
    </row>
    <row r="54" spans="1:38" s="28" customFormat="1" outlineLevel="3">
      <c r="A54" s="90">
        <v>49</v>
      </c>
      <c r="B54" s="72"/>
      <c r="C54" s="72" t="s">
        <v>50</v>
      </c>
      <c r="D54" s="73"/>
      <c r="E54" s="86"/>
      <c r="F54" s="24">
        <v>3900</v>
      </c>
      <c r="G54" s="24"/>
      <c r="H54" s="24">
        <v>15105</v>
      </c>
      <c r="I54" s="24"/>
      <c r="J54" s="24">
        <v>16614</v>
      </c>
      <c r="K54" s="24"/>
      <c r="L54" s="24">
        <v>25275</v>
      </c>
      <c r="M54" s="24"/>
      <c r="N54" s="24">
        <v>20540</v>
      </c>
      <c r="O54" s="24"/>
      <c r="P54" s="24">
        <v>20609</v>
      </c>
      <c r="Q54" s="24"/>
      <c r="R54" s="24">
        <v>26730</v>
      </c>
      <c r="S54" s="24"/>
      <c r="T54" s="24">
        <v>31912</v>
      </c>
      <c r="U54" s="25"/>
      <c r="V54" s="24">
        <v>30982</v>
      </c>
      <c r="W54" s="24"/>
      <c r="X54" s="24">
        <v>27628</v>
      </c>
      <c r="Y54" s="24"/>
      <c r="Z54" s="24">
        <f>ROUND((V54-X54),5)</f>
        <v>3354</v>
      </c>
      <c r="AA54" s="24"/>
      <c r="AB54" s="24">
        <v>34000</v>
      </c>
      <c r="AC54" s="25"/>
      <c r="AD54" s="59">
        <v>27335</v>
      </c>
      <c r="AE54" s="25"/>
      <c r="AF54" s="26">
        <v>28000</v>
      </c>
      <c r="AG54" s="27"/>
      <c r="AH54" s="26">
        <v>30000</v>
      </c>
      <c r="AI54" s="27"/>
      <c r="AL54" s="34"/>
    </row>
    <row r="55" spans="1:38" s="28" customFormat="1" outlineLevel="3">
      <c r="A55" s="90">
        <v>50</v>
      </c>
      <c r="B55" s="72"/>
      <c r="C55" s="72" t="s">
        <v>51</v>
      </c>
      <c r="D55" s="73"/>
      <c r="E55" s="86"/>
      <c r="F55" s="24">
        <v>3731</v>
      </c>
      <c r="G55" s="24"/>
      <c r="H55" s="24">
        <v>8750</v>
      </c>
      <c r="I55" s="24"/>
      <c r="J55" s="24">
        <v>2902</v>
      </c>
      <c r="K55" s="24"/>
      <c r="L55" s="24">
        <v>2831</v>
      </c>
      <c r="M55" s="24"/>
      <c r="N55" s="24">
        <v>6923</v>
      </c>
      <c r="O55" s="24"/>
      <c r="P55" s="24">
        <v>33201</v>
      </c>
      <c r="Q55" s="24"/>
      <c r="R55" s="24">
        <v>60043</v>
      </c>
      <c r="S55" s="24"/>
      <c r="T55" s="24">
        <v>557</v>
      </c>
      <c r="U55" s="25"/>
      <c r="V55" s="24">
        <v>186</v>
      </c>
      <c r="W55" s="24"/>
      <c r="X55" s="24">
        <v>3362</v>
      </c>
      <c r="Y55" s="24"/>
      <c r="Z55" s="24">
        <f>ROUND((V55-X55),5)</f>
        <v>-3176</v>
      </c>
      <c r="AA55" s="24"/>
      <c r="AB55" s="24"/>
      <c r="AC55" s="25"/>
      <c r="AD55" s="59">
        <v>4273</v>
      </c>
      <c r="AE55" s="25"/>
      <c r="AF55" s="26"/>
      <c r="AG55" s="27"/>
      <c r="AH55" s="26">
        <v>2000</v>
      </c>
      <c r="AI55" s="27"/>
      <c r="AL55" s="26"/>
    </row>
    <row r="56" spans="1:38" s="28" customFormat="1" outlineLevel="3">
      <c r="A56" s="90">
        <v>51</v>
      </c>
      <c r="B56" s="72"/>
      <c r="C56" s="72" t="s">
        <v>52</v>
      </c>
      <c r="D56" s="73"/>
      <c r="E56" s="86"/>
      <c r="F56" s="24"/>
      <c r="G56" s="24"/>
      <c r="H56" s="24"/>
      <c r="I56" s="24"/>
      <c r="J56" s="24">
        <v>1</v>
      </c>
      <c r="K56" s="24"/>
      <c r="L56" s="24">
        <v>0</v>
      </c>
      <c r="M56" s="24"/>
      <c r="N56" s="24">
        <v>4</v>
      </c>
      <c r="O56" s="24"/>
      <c r="P56" s="24">
        <v>1</v>
      </c>
      <c r="Q56" s="24"/>
      <c r="R56" s="24">
        <v>0</v>
      </c>
      <c r="S56" s="24"/>
      <c r="T56" s="24"/>
      <c r="U56" s="25"/>
      <c r="V56" s="24">
        <v>0</v>
      </c>
      <c r="W56" s="24"/>
      <c r="X56" s="24"/>
      <c r="Y56" s="24"/>
      <c r="Z56" s="24"/>
      <c r="AA56" s="24"/>
      <c r="AC56" s="25"/>
      <c r="AD56" s="62"/>
      <c r="AE56" s="25"/>
      <c r="AF56" s="34"/>
      <c r="AG56" s="27"/>
      <c r="AH56" s="34">
        <v>0</v>
      </c>
      <c r="AI56" s="27"/>
      <c r="AL56" s="34"/>
    </row>
    <row r="57" spans="1:38" s="28" customFormat="1" outlineLevel="3">
      <c r="A57" s="90">
        <v>52</v>
      </c>
      <c r="B57" s="72"/>
      <c r="C57" s="72" t="s">
        <v>53</v>
      </c>
      <c r="D57" s="73"/>
      <c r="E57" s="86"/>
      <c r="F57" s="24"/>
      <c r="G57" s="24"/>
      <c r="H57" s="24"/>
      <c r="I57" s="24"/>
      <c r="J57" s="24">
        <v>0</v>
      </c>
      <c r="K57" s="24"/>
      <c r="L57" s="24">
        <v>0</v>
      </c>
      <c r="M57" s="24"/>
      <c r="N57" s="24">
        <v>0</v>
      </c>
      <c r="O57" s="24"/>
      <c r="P57" s="24">
        <v>0</v>
      </c>
      <c r="Q57" s="24"/>
      <c r="R57" s="24">
        <v>0</v>
      </c>
      <c r="S57" s="24"/>
      <c r="T57" s="24"/>
      <c r="U57" s="25"/>
      <c r="V57" s="24">
        <v>0</v>
      </c>
      <c r="W57" s="24"/>
      <c r="X57" s="24"/>
      <c r="Y57" s="24"/>
      <c r="Z57" s="24"/>
      <c r="AA57" s="24"/>
      <c r="AC57" s="25"/>
      <c r="AD57" s="62"/>
      <c r="AE57" s="25"/>
      <c r="AF57" s="34"/>
      <c r="AG57" s="27"/>
      <c r="AH57" s="34">
        <v>0</v>
      </c>
      <c r="AI57" s="27"/>
      <c r="AL57" s="34"/>
    </row>
    <row r="58" spans="1:38" s="28" customFormat="1" outlineLevel="3">
      <c r="A58" s="90">
        <v>53</v>
      </c>
      <c r="B58" s="72"/>
      <c r="C58" s="72" t="s">
        <v>54</v>
      </c>
      <c r="D58" s="73"/>
      <c r="E58" s="86"/>
      <c r="F58" s="24"/>
      <c r="G58" s="24"/>
      <c r="H58" s="24"/>
      <c r="I58" s="24"/>
      <c r="J58" s="24">
        <v>0</v>
      </c>
      <c r="K58" s="24"/>
      <c r="L58" s="24">
        <v>17385</v>
      </c>
      <c r="M58" s="24"/>
      <c r="N58" s="24">
        <v>0</v>
      </c>
      <c r="O58" s="24"/>
      <c r="P58" s="24">
        <v>0</v>
      </c>
      <c r="Q58" s="24"/>
      <c r="R58" s="24">
        <v>0</v>
      </c>
      <c r="S58" s="24"/>
      <c r="T58" s="24"/>
      <c r="U58" s="25"/>
      <c r="V58" s="24">
        <v>0</v>
      </c>
      <c r="W58" s="24"/>
      <c r="X58" s="24"/>
      <c r="Y58" s="24"/>
      <c r="Z58" s="24"/>
      <c r="AA58" s="24"/>
      <c r="AC58" s="25"/>
      <c r="AD58" s="62"/>
      <c r="AE58" s="25"/>
      <c r="AF58" s="34"/>
      <c r="AG58" s="27"/>
      <c r="AH58" s="34">
        <v>0</v>
      </c>
      <c r="AI58" s="27"/>
      <c r="AL58" s="34"/>
    </row>
    <row r="59" spans="1:38" s="28" customFormat="1" ht="16.5" outlineLevel="3" thickBot="1">
      <c r="A59" s="90">
        <v>54</v>
      </c>
      <c r="B59" s="72"/>
      <c r="C59" s="72" t="s">
        <v>55</v>
      </c>
      <c r="D59" s="73"/>
      <c r="E59" s="86"/>
      <c r="F59" s="33">
        <v>570</v>
      </c>
      <c r="G59" s="24"/>
      <c r="H59" s="33"/>
      <c r="I59" s="24"/>
      <c r="J59" s="33">
        <v>0</v>
      </c>
      <c r="K59" s="24"/>
      <c r="L59" s="33">
        <v>0</v>
      </c>
      <c r="M59" s="24"/>
      <c r="N59" s="33">
        <v>160</v>
      </c>
      <c r="O59" s="24"/>
      <c r="P59" s="33">
        <v>0</v>
      </c>
      <c r="Q59" s="24"/>
      <c r="R59" s="33">
        <v>0</v>
      </c>
      <c r="S59" s="24"/>
      <c r="T59" s="33"/>
      <c r="U59" s="25"/>
      <c r="V59" s="33">
        <v>0</v>
      </c>
      <c r="W59" s="24"/>
      <c r="X59" s="33"/>
      <c r="Y59" s="24"/>
      <c r="Z59" s="33"/>
      <c r="AA59" s="24"/>
      <c r="AB59" s="33"/>
      <c r="AC59" s="25"/>
      <c r="AD59" s="61"/>
      <c r="AE59" s="25"/>
      <c r="AF59" s="33"/>
      <c r="AG59" s="27"/>
      <c r="AH59" s="33">
        <v>0</v>
      </c>
      <c r="AI59" s="27"/>
      <c r="AL59" s="33"/>
    </row>
    <row r="60" spans="1:38" s="39" customFormat="1" ht="14.25" customHeight="1" outlineLevel="2">
      <c r="A60" s="90">
        <v>55</v>
      </c>
      <c r="B60" s="72" t="s">
        <v>56</v>
      </c>
      <c r="C60" s="72"/>
      <c r="D60" s="73"/>
      <c r="E60" s="86"/>
      <c r="F60" s="35">
        <f>ROUND(SUM(F46:F59),5)</f>
        <v>28360</v>
      </c>
      <c r="G60" s="35"/>
      <c r="H60" s="35">
        <f>ROUND(SUM(H46:H59),5)</f>
        <v>62152</v>
      </c>
      <c r="I60" s="35"/>
      <c r="J60" s="35">
        <f>ROUND(SUM(J46:J59),5)</f>
        <v>25842</v>
      </c>
      <c r="K60" s="35"/>
      <c r="L60" s="35">
        <f>ROUND(SUM(L46:L59),5)</f>
        <v>56093</v>
      </c>
      <c r="M60" s="35"/>
      <c r="N60" s="35">
        <f>ROUND(SUM(N46:N59),5)</f>
        <v>29726</v>
      </c>
      <c r="O60" s="35"/>
      <c r="P60" s="35">
        <f>ROUND(SUM(P46:P59),5)</f>
        <v>59612</v>
      </c>
      <c r="Q60" s="35"/>
      <c r="R60" s="35">
        <f>ROUND(SUM(R46:R59),5)</f>
        <v>93816</v>
      </c>
      <c r="S60" s="35"/>
      <c r="T60" s="35">
        <f>ROUND(SUM(T46:T59),5)</f>
        <v>38065</v>
      </c>
      <c r="U60" s="36"/>
      <c r="V60" s="35">
        <f>ROUND(SUM(V46:V59),5)</f>
        <v>35411</v>
      </c>
      <c r="W60" s="35"/>
      <c r="X60" s="35">
        <f>ROUND(SUM(X46:X59),5)</f>
        <v>33838</v>
      </c>
      <c r="Y60" s="35"/>
      <c r="Z60" s="35">
        <f>ROUND((V60-X60),5)</f>
        <v>1573</v>
      </c>
      <c r="AA60" s="35"/>
      <c r="AB60" s="35">
        <f t="shared" ref="AB60:AD60" si="4">ROUND(SUM(AB46:AB59),5)</f>
        <v>37000</v>
      </c>
      <c r="AC60" s="36"/>
      <c r="AD60" s="59">
        <f t="shared" si="4"/>
        <v>71323</v>
      </c>
      <c r="AE60" s="36"/>
      <c r="AF60" s="37">
        <f>ROUND(SUM(AF44:AF55),5)</f>
        <v>31000</v>
      </c>
      <c r="AG60" s="38"/>
      <c r="AH60" s="37">
        <f>ROUND(SUM(AH44:AH55),5)</f>
        <v>33000</v>
      </c>
      <c r="AI60" s="38"/>
      <c r="AL60" s="35">
        <f t="shared" ref="AL60" si="5">ROUND(SUM(AL46:AL59),5)</f>
        <v>0</v>
      </c>
    </row>
    <row r="61" spans="1:38" s="28" customFormat="1" ht="17.25" customHeight="1" outlineLevel="3">
      <c r="A61" s="90">
        <v>56</v>
      </c>
      <c r="B61" s="72" t="s">
        <v>57</v>
      </c>
      <c r="C61" s="72"/>
      <c r="D61" s="73"/>
      <c r="E61" s="86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5"/>
      <c r="V61" s="24"/>
      <c r="W61" s="24"/>
      <c r="X61" s="24"/>
      <c r="Y61" s="24"/>
      <c r="Z61" s="24"/>
      <c r="AA61" s="24"/>
      <c r="AB61" s="24"/>
      <c r="AC61" s="25"/>
      <c r="AD61" s="59"/>
      <c r="AE61" s="25"/>
      <c r="AF61" s="26"/>
      <c r="AG61" s="27"/>
      <c r="AH61" s="26"/>
      <c r="AI61" s="27"/>
      <c r="AL61" s="26"/>
    </row>
    <row r="62" spans="1:38" s="28" customFormat="1" outlineLevel="3">
      <c r="A62" s="90">
        <v>57</v>
      </c>
      <c r="B62" s="72"/>
      <c r="C62" s="72" t="s">
        <v>58</v>
      </c>
      <c r="D62" s="73"/>
      <c r="E62" s="86"/>
      <c r="F62" s="24"/>
      <c r="G62" s="24"/>
      <c r="H62" s="24"/>
      <c r="I62" s="24"/>
      <c r="J62" s="24">
        <v>9189</v>
      </c>
      <c r="K62" s="24"/>
      <c r="L62" s="24">
        <v>244</v>
      </c>
      <c r="M62" s="24"/>
      <c r="N62" s="24">
        <v>9833</v>
      </c>
      <c r="O62" s="24"/>
      <c r="P62" s="24">
        <v>10124</v>
      </c>
      <c r="Q62" s="24"/>
      <c r="R62" s="24">
        <v>8538</v>
      </c>
      <c r="S62" s="24"/>
      <c r="T62" s="24">
        <v>877</v>
      </c>
      <c r="U62" s="25"/>
      <c r="V62" s="24">
        <v>542</v>
      </c>
      <c r="W62" s="24"/>
      <c r="X62" s="24">
        <v>17320</v>
      </c>
      <c r="Y62" s="24"/>
      <c r="Z62" s="24">
        <f>ROUND((V62-X62),5)</f>
        <v>-16778</v>
      </c>
      <c r="AA62" s="24"/>
      <c r="AB62" s="24">
        <v>0</v>
      </c>
      <c r="AC62" s="25"/>
      <c r="AD62" s="59">
        <v>1662</v>
      </c>
      <c r="AE62" s="25"/>
      <c r="AF62" s="26"/>
      <c r="AG62" s="27"/>
      <c r="AH62" s="26"/>
      <c r="AI62" s="27"/>
      <c r="AL62" s="26"/>
    </row>
    <row r="63" spans="1:38" s="28" customFormat="1" outlineLevel="3">
      <c r="A63" s="90">
        <v>58</v>
      </c>
      <c r="B63" s="72"/>
      <c r="C63" s="72" t="s">
        <v>59</v>
      </c>
      <c r="D63" s="73"/>
      <c r="E63" s="86"/>
      <c r="F63" s="24"/>
      <c r="G63" s="24"/>
      <c r="H63" s="24">
        <v>1272</v>
      </c>
      <c r="I63" s="24"/>
      <c r="J63" s="24">
        <v>22560</v>
      </c>
      <c r="K63" s="24"/>
      <c r="L63" s="24">
        <v>17288</v>
      </c>
      <c r="M63" s="24"/>
      <c r="N63" s="24">
        <v>-10227</v>
      </c>
      <c r="O63" s="24"/>
      <c r="P63" s="24">
        <v>-7909</v>
      </c>
      <c r="Q63" s="24"/>
      <c r="R63" s="24">
        <v>124</v>
      </c>
      <c r="S63" s="24"/>
      <c r="T63" s="24">
        <v>-332</v>
      </c>
      <c r="U63" s="25"/>
      <c r="V63" s="24">
        <v>-247</v>
      </c>
      <c r="W63" s="24"/>
      <c r="X63" s="24"/>
      <c r="Y63" s="24"/>
      <c r="Z63" s="24"/>
      <c r="AA63" s="24"/>
      <c r="AB63" s="24">
        <v>0</v>
      </c>
      <c r="AC63" s="25"/>
      <c r="AD63" s="59">
        <v>-337</v>
      </c>
      <c r="AE63" s="25"/>
      <c r="AF63" s="26"/>
      <c r="AG63" s="27"/>
      <c r="AH63" s="26"/>
      <c r="AI63" s="27"/>
      <c r="AL63" s="26"/>
    </row>
    <row r="64" spans="1:38" s="28" customFormat="1" ht="16.5" outlineLevel="3" thickBot="1">
      <c r="A64" s="90">
        <v>59</v>
      </c>
      <c r="B64" s="72"/>
      <c r="C64" s="72" t="s">
        <v>60</v>
      </c>
      <c r="D64" s="73"/>
      <c r="E64" s="86"/>
      <c r="F64" s="33"/>
      <c r="G64" s="24"/>
      <c r="H64" s="33"/>
      <c r="I64" s="24"/>
      <c r="J64" s="33">
        <v>0</v>
      </c>
      <c r="K64" s="24"/>
      <c r="L64" s="33">
        <v>0</v>
      </c>
      <c r="M64" s="24"/>
      <c r="N64" s="33">
        <v>0</v>
      </c>
      <c r="O64" s="24"/>
      <c r="P64" s="33">
        <v>0</v>
      </c>
      <c r="Q64" s="24"/>
      <c r="R64" s="33">
        <v>0</v>
      </c>
      <c r="S64" s="24"/>
      <c r="T64" s="33">
        <v>-657</v>
      </c>
      <c r="U64" s="25"/>
      <c r="V64" s="33">
        <v>-657</v>
      </c>
      <c r="W64" s="24"/>
      <c r="X64" s="33"/>
      <c r="Y64" s="24"/>
      <c r="Z64" s="33"/>
      <c r="AA64" s="24"/>
      <c r="AB64" s="33">
        <v>0</v>
      </c>
      <c r="AC64" s="25"/>
      <c r="AD64" s="61">
        <v>455</v>
      </c>
      <c r="AE64" s="25"/>
      <c r="AF64" s="33"/>
      <c r="AG64" s="27"/>
      <c r="AH64" s="33"/>
      <c r="AI64" s="27"/>
      <c r="AL64" s="33"/>
    </row>
    <row r="65" spans="1:38" s="39" customFormat="1" ht="14.25" customHeight="1" outlineLevel="2">
      <c r="A65" s="90">
        <v>60</v>
      </c>
      <c r="B65" s="72" t="s">
        <v>61</v>
      </c>
      <c r="C65" s="72"/>
      <c r="D65" s="73"/>
      <c r="E65" s="86"/>
      <c r="F65" s="35">
        <f>ROUND(SUM(F61:F64),5)</f>
        <v>0</v>
      </c>
      <c r="G65" s="35"/>
      <c r="H65" s="35">
        <f>ROUND(SUM(H61:H64),5)</f>
        <v>1272</v>
      </c>
      <c r="I65" s="35"/>
      <c r="J65" s="35">
        <f>ROUND(SUM(J61:J64),5)</f>
        <v>31749</v>
      </c>
      <c r="K65" s="35"/>
      <c r="L65" s="35">
        <f>ROUND(SUM(L61:L64),5)</f>
        <v>17532</v>
      </c>
      <c r="M65" s="35"/>
      <c r="N65" s="35">
        <f>ROUND(SUM(N61:N64),5)</f>
        <v>-394</v>
      </c>
      <c r="O65" s="35"/>
      <c r="P65" s="35">
        <f>ROUND(SUM(P61:P64),5)</f>
        <v>2215</v>
      </c>
      <c r="Q65" s="35"/>
      <c r="R65" s="35">
        <f>ROUND(SUM(R61:R64),5)</f>
        <v>8662</v>
      </c>
      <c r="S65" s="35"/>
      <c r="T65" s="35">
        <f>ROUND(SUM(T61:T64),5)</f>
        <v>-112</v>
      </c>
      <c r="U65" s="36"/>
      <c r="V65" s="35">
        <f>ROUND(SUM(V61:V64),5)</f>
        <v>-362</v>
      </c>
      <c r="W65" s="35"/>
      <c r="X65" s="35">
        <f>ROUND(SUM(X61:X64),5)</f>
        <v>17320</v>
      </c>
      <c r="Y65" s="35"/>
      <c r="Z65" s="35">
        <f>ROUND((V65-X65),5)</f>
        <v>-17682</v>
      </c>
      <c r="AA65" s="35"/>
      <c r="AB65" s="35">
        <f t="shared" ref="AB65:AD65" si="6">ROUND(SUM(AB61:AB64),5)</f>
        <v>0</v>
      </c>
      <c r="AC65" s="36"/>
      <c r="AD65" s="59">
        <f t="shared" si="6"/>
        <v>1780</v>
      </c>
      <c r="AE65" s="36"/>
      <c r="AF65" s="37">
        <f>ROUND(SUM(AF61:AF64),5)</f>
        <v>0</v>
      </c>
      <c r="AG65" s="38"/>
      <c r="AH65" s="37">
        <v>0</v>
      </c>
      <c r="AI65" s="38"/>
      <c r="AL65" s="35">
        <f t="shared" ref="AL65" si="7">ROUND(SUM(AL61:AL64),5)</f>
        <v>0</v>
      </c>
    </row>
    <row r="66" spans="1:38" s="28" customFormat="1" ht="24.95" hidden="1" customHeight="1" outlineLevel="2" thickBot="1">
      <c r="A66" s="90">
        <v>61</v>
      </c>
      <c r="B66" s="72" t="s">
        <v>62</v>
      </c>
      <c r="C66" s="72"/>
      <c r="D66" s="73"/>
      <c r="E66" s="86"/>
      <c r="F66" s="33"/>
      <c r="G66" s="24"/>
      <c r="H66" s="33">
        <v>-5001</v>
      </c>
      <c r="I66" s="24"/>
      <c r="J66" s="33">
        <v>0</v>
      </c>
      <c r="K66" s="24"/>
      <c r="L66" s="33">
        <v>0</v>
      </c>
      <c r="M66" s="24"/>
      <c r="N66" s="33">
        <v>275</v>
      </c>
      <c r="O66" s="24"/>
      <c r="P66" s="33">
        <v>100</v>
      </c>
      <c r="Q66" s="24"/>
      <c r="R66" s="33">
        <v>0</v>
      </c>
      <c r="S66" s="24"/>
      <c r="T66" s="33"/>
      <c r="U66" s="25"/>
      <c r="V66" s="33">
        <v>0</v>
      </c>
      <c r="W66" s="24"/>
      <c r="X66" s="43"/>
      <c r="Y66" s="24"/>
      <c r="Z66" s="43"/>
      <c r="AA66" s="24"/>
      <c r="AB66" s="33"/>
      <c r="AC66" s="25"/>
      <c r="AD66" s="61"/>
      <c r="AE66" s="25"/>
      <c r="AF66" s="33"/>
      <c r="AG66" s="27"/>
      <c r="AH66" s="33"/>
      <c r="AI66" s="27"/>
      <c r="AL66" s="33"/>
    </row>
    <row r="67" spans="1:38" s="28" customFormat="1" hidden="1" outlineLevel="1" collapsed="1">
      <c r="A67" s="90">
        <v>62</v>
      </c>
      <c r="B67" s="78"/>
      <c r="C67" s="78"/>
      <c r="D67" s="79"/>
      <c r="E67" s="86"/>
      <c r="F67" s="44">
        <f>F7++F8+F16+F17+F18+F19+F20+F26+F27+F41+F43+F44+F45+F60+F65+F66</f>
        <v>1834196</v>
      </c>
      <c r="G67" s="44"/>
      <c r="H67" s="44">
        <f>H7++H8+H16+H17+H18+H19+H20+H26+H27+H41+H43+H44+H45+H60+H65+H66</f>
        <v>2433811</v>
      </c>
      <c r="I67" s="44"/>
      <c r="J67" s="44">
        <f>J7++J8+J16+J17+J18+J19+J20+J26+J27+J41+J43+J44+J45+J60+J65+J66</f>
        <v>2376203</v>
      </c>
      <c r="K67" s="44"/>
      <c r="L67" s="44">
        <f>L7+L8+L16+L17+L18+L19+L20+L26+L27+L41+L43+L44+L45+L60+L65+L66</f>
        <v>2808754</v>
      </c>
      <c r="M67" s="44"/>
      <c r="N67" s="44">
        <f>N7++N8+N16+N17+N18+N19+N20+N26+N27+N41+N43+N44+N45+N60+N65+N66</f>
        <v>2723157</v>
      </c>
      <c r="O67" s="44"/>
      <c r="P67" s="44">
        <f>P7++P8+P16+P17+P18+P19+P20+P26+P27+P41+P43+P44+P45+P60+P65+P66</f>
        <v>2830734</v>
      </c>
      <c r="Q67" s="44"/>
      <c r="R67" s="44">
        <f>R7++R8+R16+R17+R18+R19+R20+R26+R27+R41+R43+R44+R45+R60+R65+R66</f>
        <v>2915962</v>
      </c>
      <c r="S67" s="44"/>
      <c r="T67" s="44">
        <f>T7++T8+T16+T17+T18+T19+T20+T26+T27+T41+T43+T44+T45+T60+T65+T66</f>
        <v>3123488</v>
      </c>
      <c r="U67" s="44"/>
      <c r="V67" s="44">
        <f>ROUND(SUM(V6:V8)+SUM(V16:V20)+SUM(V26:V45)+V60+SUM(V65:V66),5)</f>
        <v>3155490</v>
      </c>
      <c r="W67" s="44"/>
      <c r="X67" s="44">
        <f>ROUND(SUM(X6:X8)+SUM(X16:X20)+SUM(X26:X45)+X60+SUM(X65:X66),5)</f>
        <v>2280517</v>
      </c>
      <c r="Y67" s="44"/>
      <c r="Z67" s="44">
        <f>ROUND((V67-X67),5)</f>
        <v>874973</v>
      </c>
      <c r="AA67" s="44"/>
      <c r="AB67" s="44">
        <f>AB7++AB8+AB16+AB17+AB18+AB19+AB20+AB26+AB27+AB41+AB43+AB44+AB45+AB60+AB65+AB66</f>
        <v>2914000</v>
      </c>
      <c r="AC67" s="44"/>
      <c r="AD67" s="63">
        <f>ROUND(SUM(AD6:AD8)+SUM(AD16:AD20)+SUM(AD26:AD45)+AD60+SUM(AD65:AD66),5)</f>
        <v>3536807</v>
      </c>
      <c r="AE67" s="44"/>
      <c r="AF67" s="45">
        <f>ROUND(SUM(AF6:AF8)+SUM(AF16:AF20)+SUM(AF26:AF45)+AF60+SUM(AF65:AF66),5)</f>
        <v>2760000</v>
      </c>
      <c r="AG67" s="45"/>
      <c r="AH67" s="45">
        <f>ROUND(SUM(AH6:AH8)+SUM(AH16:AH20)+SUM(AH26:AH45)+AH60+SUM(AH65:AH66),5)</f>
        <v>2857485</v>
      </c>
      <c r="AI67" s="45"/>
      <c r="AL67" s="44">
        <f>ROUND(SUM(AL6:AL8)+SUM(AL16:AL20)+SUM(AL26:AL45)+AL60+SUM(AL65:AL66),5)</f>
        <v>0</v>
      </c>
    </row>
    <row r="68" spans="1:38" s="28" customFormat="1" ht="30" hidden="1" customHeight="1" outlineLevel="2">
      <c r="A68" s="90">
        <v>63</v>
      </c>
      <c r="B68" s="72"/>
      <c r="C68" s="72"/>
      <c r="D68" s="73"/>
      <c r="E68" s="86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5"/>
      <c r="V68" s="24"/>
      <c r="W68" s="24"/>
      <c r="X68" s="24"/>
      <c r="Y68" s="24"/>
      <c r="Z68" s="24"/>
      <c r="AA68" s="24"/>
      <c r="AB68" s="24"/>
      <c r="AC68" s="25"/>
      <c r="AD68" s="59"/>
      <c r="AE68" s="25"/>
      <c r="AF68" s="26"/>
      <c r="AG68" s="27"/>
      <c r="AH68" s="26"/>
      <c r="AI68" s="27"/>
      <c r="AL68" s="26"/>
    </row>
    <row r="69" spans="1:38" s="28" customFormat="1" hidden="1" outlineLevel="3">
      <c r="A69" s="90">
        <v>64</v>
      </c>
      <c r="B69" s="72" t="s">
        <v>63</v>
      </c>
      <c r="C69" s="72"/>
      <c r="D69" s="73"/>
      <c r="E69" s="86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5"/>
      <c r="V69" s="24"/>
      <c r="W69" s="24"/>
      <c r="X69" s="24"/>
      <c r="Y69" s="24"/>
      <c r="Z69" s="24"/>
      <c r="AA69" s="24"/>
      <c r="AB69" s="24"/>
      <c r="AC69" s="25"/>
      <c r="AD69" s="59"/>
      <c r="AE69" s="25"/>
      <c r="AF69" s="26"/>
      <c r="AG69" s="27"/>
      <c r="AH69" s="26"/>
      <c r="AI69" s="27"/>
      <c r="AL69" s="26"/>
    </row>
    <row r="70" spans="1:38" s="28" customFormat="1" hidden="1" outlineLevel="3">
      <c r="A70" s="90">
        <v>65</v>
      </c>
      <c r="B70" s="72"/>
      <c r="C70" s="72" t="s">
        <v>64</v>
      </c>
      <c r="D70" s="73"/>
      <c r="E70" s="86"/>
      <c r="F70" s="24"/>
      <c r="G70" s="24"/>
      <c r="H70" s="24"/>
      <c r="I70" s="24"/>
      <c r="J70" s="24">
        <v>0</v>
      </c>
      <c r="K70" s="24"/>
      <c r="L70" s="24">
        <v>5260</v>
      </c>
      <c r="M70" s="24"/>
      <c r="N70" s="24"/>
      <c r="O70" s="24"/>
      <c r="P70" s="24"/>
      <c r="Q70" s="24"/>
      <c r="R70" s="24"/>
      <c r="S70" s="24"/>
      <c r="T70" s="24"/>
      <c r="U70" s="25"/>
      <c r="V70" s="24">
        <v>0</v>
      </c>
      <c r="W70" s="24"/>
      <c r="X70" s="24"/>
      <c r="Y70" s="24"/>
      <c r="Z70" s="24"/>
      <c r="AA70" s="24"/>
      <c r="AB70" s="24"/>
      <c r="AC70" s="25"/>
      <c r="AD70" s="59"/>
      <c r="AE70" s="25"/>
      <c r="AF70" s="26"/>
      <c r="AG70" s="27"/>
      <c r="AH70" s="26"/>
      <c r="AI70" s="27"/>
      <c r="AL70" s="26"/>
    </row>
    <row r="71" spans="1:38" s="28" customFormat="1" hidden="1" outlineLevel="3">
      <c r="A71" s="90">
        <v>66</v>
      </c>
      <c r="B71" s="72"/>
      <c r="C71" s="72" t="s">
        <v>65</v>
      </c>
      <c r="D71" s="73"/>
      <c r="E71" s="86"/>
      <c r="F71" s="24"/>
      <c r="G71" s="24"/>
      <c r="H71" s="24"/>
      <c r="I71" s="24"/>
      <c r="J71" s="24">
        <v>0</v>
      </c>
      <c r="K71" s="24"/>
      <c r="L71" s="24">
        <v>0</v>
      </c>
      <c r="M71" s="24"/>
      <c r="N71" s="24"/>
      <c r="O71" s="24"/>
      <c r="P71" s="24"/>
      <c r="Q71" s="24"/>
      <c r="R71" s="24"/>
      <c r="S71" s="24"/>
      <c r="T71" s="24"/>
      <c r="U71" s="25"/>
      <c r="V71" s="24">
        <v>0</v>
      </c>
      <c r="W71" s="24"/>
      <c r="X71" s="24"/>
      <c r="Y71" s="24"/>
      <c r="Z71" s="24"/>
      <c r="AA71" s="24"/>
      <c r="AB71" s="24"/>
      <c r="AC71" s="25"/>
      <c r="AD71" s="59"/>
      <c r="AE71" s="25"/>
      <c r="AF71" s="26"/>
      <c r="AG71" s="27"/>
      <c r="AH71" s="26"/>
      <c r="AI71" s="27"/>
      <c r="AL71" s="26"/>
    </row>
    <row r="72" spans="1:38" s="28" customFormat="1" hidden="1" outlineLevel="3">
      <c r="A72" s="90">
        <v>67</v>
      </c>
      <c r="B72" s="72"/>
      <c r="C72" s="72" t="s">
        <v>66</v>
      </c>
      <c r="D72" s="73"/>
      <c r="E72" s="86"/>
      <c r="F72" s="24"/>
      <c r="G72" s="24"/>
      <c r="H72" s="24"/>
      <c r="I72" s="24"/>
      <c r="J72" s="24">
        <v>0</v>
      </c>
      <c r="K72" s="24"/>
      <c r="L72" s="24">
        <v>25659</v>
      </c>
      <c r="M72" s="24"/>
      <c r="O72" s="24"/>
      <c r="Q72" s="24"/>
      <c r="S72" s="24"/>
      <c r="U72" s="25"/>
      <c r="V72" s="24">
        <v>0</v>
      </c>
      <c r="W72" s="24"/>
      <c r="X72" s="24"/>
      <c r="Y72" s="24"/>
      <c r="Z72" s="24"/>
      <c r="AA72" s="24"/>
      <c r="AC72" s="25"/>
      <c r="AD72" s="62"/>
      <c r="AE72" s="25"/>
      <c r="AF72" s="34"/>
      <c r="AG72" s="27"/>
      <c r="AH72" s="34"/>
      <c r="AI72" s="27"/>
      <c r="AL72" s="34"/>
    </row>
    <row r="73" spans="1:38" s="28" customFormat="1" hidden="1" outlineLevel="3">
      <c r="A73" s="90">
        <v>68</v>
      </c>
      <c r="B73" s="72"/>
      <c r="C73" s="72" t="s">
        <v>67</v>
      </c>
      <c r="D73" s="73"/>
      <c r="E73" s="86"/>
      <c r="F73" s="24"/>
      <c r="G73" s="24"/>
      <c r="H73" s="24"/>
      <c r="I73" s="24"/>
      <c r="J73" s="24">
        <v>0</v>
      </c>
      <c r="K73" s="24"/>
      <c r="L73" s="24">
        <v>17180</v>
      </c>
      <c r="M73" s="24"/>
      <c r="O73" s="24"/>
      <c r="Q73" s="24"/>
      <c r="S73" s="24"/>
      <c r="U73" s="25"/>
      <c r="V73" s="24">
        <v>0</v>
      </c>
      <c r="W73" s="24"/>
      <c r="X73" s="24"/>
      <c r="Y73" s="24"/>
      <c r="Z73" s="24"/>
      <c r="AA73" s="24"/>
      <c r="AC73" s="25"/>
      <c r="AD73" s="62"/>
      <c r="AE73" s="25"/>
      <c r="AF73" s="34"/>
      <c r="AG73" s="27"/>
      <c r="AH73" s="34"/>
      <c r="AI73" s="27"/>
      <c r="AL73" s="34"/>
    </row>
    <row r="74" spans="1:38" s="28" customFormat="1" hidden="1" outlineLevel="3">
      <c r="A74" s="90">
        <v>69</v>
      </c>
      <c r="B74" s="72"/>
      <c r="C74" s="72" t="s">
        <v>68</v>
      </c>
      <c r="D74" s="73"/>
      <c r="E74" s="86"/>
      <c r="F74" s="24"/>
      <c r="G74" s="24"/>
      <c r="H74" s="24"/>
      <c r="I74" s="24"/>
      <c r="J74" s="24">
        <v>0</v>
      </c>
      <c r="K74" s="24"/>
      <c r="L74" s="24">
        <v>15571</v>
      </c>
      <c r="M74" s="24"/>
      <c r="O74" s="24"/>
      <c r="Q74" s="24"/>
      <c r="S74" s="24"/>
      <c r="U74" s="25"/>
      <c r="V74" s="24">
        <v>0</v>
      </c>
      <c r="W74" s="24"/>
      <c r="X74" s="24"/>
      <c r="Y74" s="24"/>
      <c r="Z74" s="24"/>
      <c r="AA74" s="24"/>
      <c r="AC74" s="25"/>
      <c r="AD74" s="62"/>
      <c r="AE74" s="25"/>
      <c r="AF74" s="34"/>
      <c r="AG74" s="27"/>
      <c r="AH74" s="34"/>
      <c r="AI74" s="27"/>
      <c r="AL74" s="34"/>
    </row>
    <row r="75" spans="1:38" s="28" customFormat="1" ht="16.5" hidden="1" outlineLevel="3" thickBot="1">
      <c r="A75" s="90">
        <v>70</v>
      </c>
      <c r="B75" s="72"/>
      <c r="C75" s="72" t="s">
        <v>69</v>
      </c>
      <c r="D75" s="73"/>
      <c r="E75" s="86"/>
      <c r="F75" s="33"/>
      <c r="G75" s="24"/>
      <c r="H75" s="33"/>
      <c r="I75" s="24"/>
      <c r="J75" s="33">
        <v>0</v>
      </c>
      <c r="K75" s="24"/>
      <c r="L75" s="33">
        <v>39015</v>
      </c>
      <c r="M75" s="24"/>
      <c r="O75" s="24"/>
      <c r="Q75" s="24"/>
      <c r="S75" s="24"/>
      <c r="U75" s="25"/>
      <c r="V75" s="33">
        <v>0</v>
      </c>
      <c r="W75" s="24"/>
      <c r="X75" s="24"/>
      <c r="Y75" s="24"/>
      <c r="Z75" s="24"/>
      <c r="AA75" s="24"/>
      <c r="AC75" s="25"/>
      <c r="AD75" s="62"/>
      <c r="AE75" s="25"/>
      <c r="AF75" s="34"/>
      <c r="AG75" s="27"/>
      <c r="AH75" s="34"/>
      <c r="AI75" s="27"/>
      <c r="AL75" s="34"/>
    </row>
    <row r="76" spans="1:38" s="28" customFormat="1" hidden="1" outlineLevel="2">
      <c r="A76" s="90">
        <v>71</v>
      </c>
      <c r="B76" s="72" t="s">
        <v>70</v>
      </c>
      <c r="C76" s="72"/>
      <c r="D76" s="73"/>
      <c r="E76" s="86"/>
      <c r="F76" s="24"/>
      <c r="G76" s="24"/>
      <c r="H76" s="24"/>
      <c r="I76" s="24"/>
      <c r="J76" s="24">
        <f>ROUND(SUM(J69:J75),5)</f>
        <v>0</v>
      </c>
      <c r="K76" s="24"/>
      <c r="L76" s="24">
        <f>ROUND(SUM(L69:L75),5)</f>
        <v>102685</v>
      </c>
      <c r="M76" s="24"/>
      <c r="O76" s="24"/>
      <c r="Q76" s="24"/>
      <c r="S76" s="24"/>
      <c r="U76" s="25"/>
      <c r="V76" s="24">
        <f>ROUND(SUM(V69:V75),5)</f>
        <v>0</v>
      </c>
      <c r="W76" s="24"/>
      <c r="X76" s="24"/>
      <c r="Y76" s="24"/>
      <c r="Z76" s="24"/>
      <c r="AA76" s="24"/>
      <c r="AC76" s="25"/>
      <c r="AD76" s="62"/>
      <c r="AE76" s="25"/>
      <c r="AF76" s="34"/>
      <c r="AG76" s="27"/>
      <c r="AH76" s="34"/>
      <c r="AI76" s="27"/>
      <c r="AL76" s="34"/>
    </row>
    <row r="77" spans="1:38" s="28" customFormat="1" ht="30" hidden="1" customHeight="1" outlineLevel="3">
      <c r="A77" s="90">
        <v>72</v>
      </c>
      <c r="B77" s="72" t="s">
        <v>71</v>
      </c>
      <c r="C77" s="72"/>
      <c r="D77" s="73"/>
      <c r="E77" s="86"/>
      <c r="F77" s="24"/>
      <c r="G77" s="24"/>
      <c r="H77" s="24"/>
      <c r="I77" s="24"/>
      <c r="J77" s="24"/>
      <c r="K77" s="24"/>
      <c r="L77" s="24"/>
      <c r="M77" s="24"/>
      <c r="O77" s="24"/>
      <c r="Q77" s="24"/>
      <c r="S77" s="24"/>
      <c r="U77" s="25"/>
      <c r="V77" s="24"/>
      <c r="W77" s="24"/>
      <c r="X77" s="24"/>
      <c r="Y77" s="24"/>
      <c r="Z77" s="24"/>
      <c r="AA77" s="24"/>
      <c r="AC77" s="25"/>
      <c r="AD77" s="62"/>
      <c r="AE77" s="25"/>
      <c r="AF77" s="34"/>
      <c r="AG77" s="27"/>
      <c r="AH77" s="34"/>
      <c r="AI77" s="27"/>
      <c r="AL77" s="34"/>
    </row>
    <row r="78" spans="1:38" s="28" customFormat="1" ht="16.5" hidden="1" outlineLevel="3" thickBot="1">
      <c r="A78" s="90">
        <v>73</v>
      </c>
      <c r="B78" s="72"/>
      <c r="C78" s="72" t="s">
        <v>72</v>
      </c>
      <c r="D78" s="73"/>
      <c r="E78" s="86"/>
      <c r="F78" s="33"/>
      <c r="G78" s="24"/>
      <c r="H78" s="33"/>
      <c r="I78" s="24"/>
      <c r="J78" s="33">
        <v>0</v>
      </c>
      <c r="K78" s="24"/>
      <c r="L78" s="33">
        <v>13733</v>
      </c>
      <c r="M78" s="24"/>
      <c r="O78" s="24"/>
      <c r="Q78" s="24"/>
      <c r="S78" s="24"/>
      <c r="U78" s="25"/>
      <c r="V78" s="33">
        <v>0</v>
      </c>
      <c r="W78" s="24"/>
      <c r="X78" s="24"/>
      <c r="Y78" s="24"/>
      <c r="Z78" s="24"/>
      <c r="AA78" s="24"/>
      <c r="AC78" s="25"/>
      <c r="AD78" s="62"/>
      <c r="AE78" s="25"/>
      <c r="AF78" s="34"/>
      <c r="AG78" s="27"/>
      <c r="AH78" s="34"/>
      <c r="AI78" s="27"/>
      <c r="AL78" s="34"/>
    </row>
    <row r="79" spans="1:38" s="28" customFormat="1" hidden="1" outlineLevel="2">
      <c r="A79" s="90">
        <v>74</v>
      </c>
      <c r="B79" s="72" t="s">
        <v>73</v>
      </c>
      <c r="C79" s="72"/>
      <c r="D79" s="73"/>
      <c r="E79" s="86"/>
      <c r="F79" s="24"/>
      <c r="G79" s="24"/>
      <c r="H79" s="24"/>
      <c r="I79" s="24"/>
      <c r="J79" s="24">
        <f>ROUND(SUM(J77:J78),5)</f>
        <v>0</v>
      </c>
      <c r="K79" s="24"/>
      <c r="L79" s="24">
        <f>ROUND(SUM(L77:L78),5)</f>
        <v>13733</v>
      </c>
      <c r="M79" s="24"/>
      <c r="O79" s="24"/>
      <c r="Q79" s="24"/>
      <c r="S79" s="24"/>
      <c r="U79" s="25"/>
      <c r="V79" s="24">
        <f>ROUND(SUM(V77:V78),5)</f>
        <v>0</v>
      </c>
      <c r="W79" s="24"/>
      <c r="X79" s="24"/>
      <c r="Y79" s="24"/>
      <c r="Z79" s="24"/>
      <c r="AA79" s="24"/>
      <c r="AC79" s="25"/>
      <c r="AD79" s="62"/>
      <c r="AE79" s="25"/>
      <c r="AF79" s="34"/>
      <c r="AG79" s="27"/>
      <c r="AH79" s="34"/>
      <c r="AI79" s="27"/>
      <c r="AL79" s="34"/>
    </row>
    <row r="80" spans="1:38" s="28" customFormat="1" ht="30" hidden="1" customHeight="1" outlineLevel="3">
      <c r="A80" s="90">
        <v>75</v>
      </c>
      <c r="B80" s="72" t="s">
        <v>74</v>
      </c>
      <c r="C80" s="72"/>
      <c r="D80" s="73"/>
      <c r="E80" s="86"/>
      <c r="F80" s="24"/>
      <c r="G80" s="24"/>
      <c r="H80" s="24"/>
      <c r="I80" s="24"/>
      <c r="J80" s="24"/>
      <c r="K80" s="24"/>
      <c r="L80" s="24"/>
      <c r="M80" s="24"/>
      <c r="O80" s="24"/>
      <c r="Q80" s="24"/>
      <c r="S80" s="24"/>
      <c r="U80" s="25"/>
      <c r="V80" s="24"/>
      <c r="W80" s="24"/>
      <c r="X80" s="24"/>
      <c r="Y80" s="24"/>
      <c r="Z80" s="24"/>
      <c r="AA80" s="24"/>
      <c r="AC80" s="25"/>
      <c r="AD80" s="62"/>
      <c r="AE80" s="25"/>
      <c r="AF80" s="34"/>
      <c r="AG80" s="27"/>
      <c r="AH80" s="34"/>
      <c r="AI80" s="27"/>
      <c r="AL80" s="34"/>
    </row>
    <row r="81" spans="1:38" s="28" customFormat="1" hidden="1" outlineLevel="3">
      <c r="A81" s="90">
        <v>76</v>
      </c>
      <c r="B81" s="72"/>
      <c r="C81" s="72" t="s">
        <v>75</v>
      </c>
      <c r="D81" s="73"/>
      <c r="E81" s="86"/>
      <c r="F81" s="24"/>
      <c r="G81" s="24"/>
      <c r="H81" s="24"/>
      <c r="I81" s="24"/>
      <c r="J81" s="24">
        <v>0</v>
      </c>
      <c r="K81" s="24"/>
      <c r="L81" s="24">
        <v>7708</v>
      </c>
      <c r="M81" s="24"/>
      <c r="O81" s="24"/>
      <c r="Q81" s="24"/>
      <c r="S81" s="24"/>
      <c r="U81" s="25"/>
      <c r="V81" s="24">
        <v>0</v>
      </c>
      <c r="W81" s="24"/>
      <c r="X81" s="24"/>
      <c r="Y81" s="24"/>
      <c r="Z81" s="24"/>
      <c r="AA81" s="24"/>
      <c r="AC81" s="25"/>
      <c r="AD81" s="62"/>
      <c r="AE81" s="25"/>
      <c r="AF81" s="34"/>
      <c r="AG81" s="27"/>
      <c r="AH81" s="34"/>
      <c r="AI81" s="27"/>
      <c r="AL81" s="34"/>
    </row>
    <row r="82" spans="1:38" s="28" customFormat="1" ht="16.5" hidden="1" outlineLevel="3" thickBot="1">
      <c r="A82" s="90">
        <v>77</v>
      </c>
      <c r="B82" s="72"/>
      <c r="C82" s="72" t="s">
        <v>76</v>
      </c>
      <c r="D82" s="73"/>
      <c r="E82" s="86"/>
      <c r="F82" s="46"/>
      <c r="G82" s="24"/>
      <c r="H82" s="46"/>
      <c r="I82" s="24"/>
      <c r="J82" s="46">
        <v>0</v>
      </c>
      <c r="K82" s="24"/>
      <c r="L82" s="46">
        <v>3500</v>
      </c>
      <c r="M82" s="24"/>
      <c r="O82" s="24"/>
      <c r="Q82" s="24"/>
      <c r="S82" s="24"/>
      <c r="U82" s="25"/>
      <c r="V82" s="46">
        <v>0</v>
      </c>
      <c r="W82" s="24"/>
      <c r="X82" s="24"/>
      <c r="Y82" s="24"/>
      <c r="Z82" s="24"/>
      <c r="AA82" s="24"/>
      <c r="AC82" s="25"/>
      <c r="AD82" s="62"/>
      <c r="AE82" s="25"/>
      <c r="AF82" s="34"/>
      <c r="AG82" s="27"/>
      <c r="AH82" s="34"/>
      <c r="AI82" s="27"/>
      <c r="AL82" s="34"/>
    </row>
    <row r="83" spans="1:38" s="28" customFormat="1" ht="16.5" hidden="1" outlineLevel="2" thickBot="1">
      <c r="A83" s="90">
        <v>78</v>
      </c>
      <c r="B83" s="72" t="s">
        <v>77</v>
      </c>
      <c r="C83" s="72"/>
      <c r="D83" s="73"/>
      <c r="E83" s="86"/>
      <c r="F83" s="47"/>
      <c r="G83" s="24"/>
      <c r="H83" s="47"/>
      <c r="I83" s="24"/>
      <c r="J83" s="47">
        <f>ROUND(SUM(J80:J82),5)</f>
        <v>0</v>
      </c>
      <c r="K83" s="24"/>
      <c r="L83" s="47">
        <f>ROUND(SUM(L80:L82),5)</f>
        <v>11208</v>
      </c>
      <c r="M83" s="24"/>
      <c r="O83" s="24"/>
      <c r="Q83" s="24"/>
      <c r="S83" s="24"/>
      <c r="U83" s="25"/>
      <c r="V83" s="47">
        <f>ROUND(SUM(V80:V82),5)</f>
        <v>0</v>
      </c>
      <c r="W83" s="24"/>
      <c r="X83" s="24"/>
      <c r="Y83" s="24"/>
      <c r="Z83" s="24"/>
      <c r="AA83" s="24"/>
      <c r="AC83" s="25"/>
      <c r="AD83" s="62"/>
      <c r="AE83" s="25"/>
      <c r="AF83" s="34"/>
      <c r="AG83" s="27"/>
      <c r="AH83" s="34"/>
      <c r="AI83" s="27"/>
      <c r="AL83" s="34"/>
    </row>
    <row r="84" spans="1:38" s="28" customFormat="1" ht="30" hidden="1" customHeight="1" outlineLevel="1">
      <c r="A84" s="90">
        <v>79</v>
      </c>
      <c r="B84" s="72"/>
      <c r="C84" s="72"/>
      <c r="D84" s="73"/>
      <c r="E84" s="86"/>
      <c r="F84" s="24"/>
      <c r="G84" s="24"/>
      <c r="H84" s="24"/>
      <c r="I84" s="24"/>
      <c r="J84" s="24">
        <f>ROUND(J68+J76+J79+J83,5)</f>
        <v>0</v>
      </c>
      <c r="K84" s="24"/>
      <c r="L84" s="24">
        <f>ROUND(L68+L76+L79+L83,5)</f>
        <v>127626</v>
      </c>
      <c r="M84" s="24"/>
      <c r="O84" s="24"/>
      <c r="Q84" s="24"/>
      <c r="S84" s="24"/>
      <c r="U84" s="25"/>
      <c r="V84" s="24">
        <f>ROUND(V68+V76+V79+V83,5)</f>
        <v>0</v>
      </c>
      <c r="W84" s="24"/>
      <c r="X84" s="24"/>
      <c r="Y84" s="24"/>
      <c r="Z84" s="24"/>
      <c r="AA84" s="24"/>
      <c r="AC84" s="25"/>
      <c r="AD84" s="62"/>
      <c r="AE84" s="25"/>
      <c r="AF84" s="34"/>
      <c r="AG84" s="27"/>
      <c r="AH84" s="34"/>
      <c r="AI84" s="27"/>
      <c r="AL84" s="34"/>
    </row>
    <row r="85" spans="1:38" s="28" customFormat="1" ht="30" hidden="1" customHeight="1" outlineLevel="2">
      <c r="A85" s="90">
        <v>80</v>
      </c>
      <c r="B85" s="72"/>
      <c r="C85" s="72"/>
      <c r="D85" s="73"/>
      <c r="E85" s="86"/>
      <c r="F85" s="24"/>
      <c r="G85" s="24"/>
      <c r="H85" s="24"/>
      <c r="I85" s="24"/>
      <c r="J85" s="24"/>
      <c r="K85" s="24"/>
      <c r="L85" s="24"/>
      <c r="M85" s="24"/>
      <c r="O85" s="24"/>
      <c r="Q85" s="24"/>
      <c r="S85" s="24"/>
      <c r="U85" s="25"/>
      <c r="V85" s="24"/>
      <c r="W85" s="24"/>
      <c r="X85" s="24"/>
      <c r="Y85" s="24"/>
      <c r="Z85" s="24"/>
      <c r="AA85" s="24"/>
      <c r="AC85" s="25"/>
      <c r="AD85" s="62"/>
      <c r="AE85" s="25"/>
      <c r="AF85" s="34"/>
      <c r="AG85" s="27"/>
      <c r="AH85" s="34"/>
      <c r="AI85" s="27"/>
      <c r="AL85" s="34"/>
    </row>
    <row r="86" spans="1:38" s="28" customFormat="1" hidden="1" outlineLevel="2">
      <c r="A86" s="90">
        <v>81</v>
      </c>
      <c r="B86" s="72" t="s">
        <v>78</v>
      </c>
      <c r="C86" s="72"/>
      <c r="D86" s="73"/>
      <c r="E86" s="86"/>
      <c r="F86" s="24"/>
      <c r="G86" s="24"/>
      <c r="H86" s="24"/>
      <c r="I86" s="24"/>
      <c r="J86" s="24">
        <v>0</v>
      </c>
      <c r="K86" s="24"/>
      <c r="L86" s="24">
        <v>300</v>
      </c>
      <c r="M86" s="24"/>
      <c r="O86" s="24"/>
      <c r="Q86" s="24"/>
      <c r="S86" s="24"/>
      <c r="U86" s="25"/>
      <c r="V86" s="24">
        <v>0</v>
      </c>
      <c r="W86" s="24"/>
      <c r="X86" s="24"/>
      <c r="Y86" s="24"/>
      <c r="Z86" s="24"/>
      <c r="AA86" s="24"/>
      <c r="AC86" s="25"/>
      <c r="AD86" s="62"/>
      <c r="AE86" s="25"/>
      <c r="AF86" s="34"/>
      <c r="AG86" s="27"/>
      <c r="AH86" s="34"/>
      <c r="AI86" s="27"/>
      <c r="AL86" s="34"/>
    </row>
    <row r="87" spans="1:38" s="28" customFormat="1" hidden="1" outlineLevel="2">
      <c r="A87" s="90">
        <v>82</v>
      </c>
      <c r="B87" s="72" t="s">
        <v>79</v>
      </c>
      <c r="C87" s="72"/>
      <c r="D87" s="73"/>
      <c r="E87" s="86"/>
      <c r="F87" s="24"/>
      <c r="G87" s="24"/>
      <c r="H87" s="24"/>
      <c r="I87" s="24"/>
      <c r="J87" s="24">
        <v>0</v>
      </c>
      <c r="K87" s="24"/>
      <c r="L87" s="24">
        <v>3350</v>
      </c>
      <c r="M87" s="24"/>
      <c r="O87" s="24"/>
      <c r="Q87" s="24"/>
      <c r="S87" s="24"/>
      <c r="U87" s="25"/>
      <c r="V87" s="24">
        <v>0</v>
      </c>
      <c r="W87" s="24"/>
      <c r="X87" s="24"/>
      <c r="Y87" s="24"/>
      <c r="Z87" s="24"/>
      <c r="AA87" s="24"/>
      <c r="AC87" s="25"/>
      <c r="AD87" s="62"/>
      <c r="AE87" s="25"/>
      <c r="AF87" s="34"/>
      <c r="AG87" s="27"/>
      <c r="AH87" s="34"/>
      <c r="AI87" s="27"/>
      <c r="AL87" s="34"/>
    </row>
    <row r="88" spans="1:38" s="28" customFormat="1" hidden="1" outlineLevel="2">
      <c r="A88" s="90">
        <v>83</v>
      </c>
      <c r="B88" s="72" t="s">
        <v>80</v>
      </c>
      <c r="C88" s="72"/>
      <c r="D88" s="73"/>
      <c r="E88" s="86"/>
      <c r="F88" s="24"/>
      <c r="G88" s="24"/>
      <c r="H88" s="24"/>
      <c r="I88" s="24"/>
      <c r="J88" s="24">
        <v>0</v>
      </c>
      <c r="K88" s="24"/>
      <c r="L88" s="24">
        <v>10202</v>
      </c>
      <c r="M88" s="24"/>
      <c r="O88" s="24"/>
      <c r="Q88" s="24"/>
      <c r="S88" s="24"/>
      <c r="U88" s="25"/>
      <c r="V88" s="24">
        <v>0</v>
      </c>
      <c r="W88" s="24"/>
      <c r="X88" s="24"/>
      <c r="Y88" s="24"/>
      <c r="Z88" s="24"/>
      <c r="AA88" s="24"/>
      <c r="AC88" s="25"/>
      <c r="AD88" s="62"/>
      <c r="AE88" s="25"/>
      <c r="AF88" s="34"/>
      <c r="AG88" s="27"/>
      <c r="AH88" s="34"/>
      <c r="AI88" s="27"/>
      <c r="AL88" s="34"/>
    </row>
    <row r="89" spans="1:38" s="28" customFormat="1" hidden="1" outlineLevel="2">
      <c r="A89" s="90">
        <v>84</v>
      </c>
      <c r="B89" s="72" t="s">
        <v>81</v>
      </c>
      <c r="C89" s="72"/>
      <c r="D89" s="73"/>
      <c r="E89" s="86"/>
      <c r="F89" s="24"/>
      <c r="G89" s="24"/>
      <c r="H89" s="24"/>
      <c r="I89" s="24"/>
      <c r="J89" s="24">
        <v>0</v>
      </c>
      <c r="K89" s="24"/>
      <c r="L89" s="24">
        <v>5967</v>
      </c>
      <c r="M89" s="24"/>
      <c r="O89" s="24"/>
      <c r="Q89" s="24"/>
      <c r="S89" s="24"/>
      <c r="U89" s="25"/>
      <c r="V89" s="24">
        <v>0</v>
      </c>
      <c r="W89" s="24"/>
      <c r="X89" s="24"/>
      <c r="Y89" s="24"/>
      <c r="Z89" s="24"/>
      <c r="AA89" s="24"/>
      <c r="AC89" s="25"/>
      <c r="AD89" s="62"/>
      <c r="AE89" s="25"/>
      <c r="AF89" s="34"/>
      <c r="AG89" s="27"/>
      <c r="AH89" s="34"/>
      <c r="AI89" s="27"/>
      <c r="AL89" s="34"/>
    </row>
    <row r="90" spans="1:38" s="28" customFormat="1" ht="16.5" hidden="1" outlineLevel="2" thickBot="1">
      <c r="A90" s="90">
        <v>85</v>
      </c>
      <c r="B90" s="72" t="s">
        <v>82</v>
      </c>
      <c r="C90" s="72"/>
      <c r="D90" s="73"/>
      <c r="E90" s="86"/>
      <c r="F90" s="33"/>
      <c r="G90" s="24"/>
      <c r="H90" s="33"/>
      <c r="I90" s="24"/>
      <c r="J90" s="33">
        <v>0</v>
      </c>
      <c r="K90" s="24"/>
      <c r="L90" s="33">
        <v>2809</v>
      </c>
      <c r="M90" s="24"/>
      <c r="O90" s="24"/>
      <c r="Q90" s="24"/>
      <c r="S90" s="24"/>
      <c r="U90" s="25"/>
      <c r="V90" s="33">
        <v>0</v>
      </c>
      <c r="W90" s="24"/>
      <c r="X90" s="24"/>
      <c r="Y90" s="24"/>
      <c r="Z90" s="24"/>
      <c r="AA90" s="24"/>
      <c r="AC90" s="25"/>
      <c r="AD90" s="62"/>
      <c r="AE90" s="25"/>
      <c r="AF90" s="34"/>
      <c r="AG90" s="27"/>
      <c r="AH90" s="34"/>
      <c r="AI90" s="27"/>
      <c r="AL90" s="34"/>
    </row>
    <row r="91" spans="1:38" s="28" customFormat="1" hidden="1" outlineLevel="1">
      <c r="A91" s="90">
        <v>86</v>
      </c>
      <c r="B91" s="72"/>
      <c r="C91" s="72"/>
      <c r="D91" s="73"/>
      <c r="E91" s="86"/>
      <c r="F91" s="24"/>
      <c r="G91" s="24"/>
      <c r="H91" s="24"/>
      <c r="I91" s="24"/>
      <c r="J91" s="24">
        <f>ROUND(SUM(J85:J90),5)</f>
        <v>0</v>
      </c>
      <c r="K91" s="24"/>
      <c r="L91" s="24">
        <f>ROUND(SUM(L85:L90),5)</f>
        <v>22628</v>
      </c>
      <c r="M91" s="24"/>
      <c r="O91" s="24"/>
      <c r="Q91" s="24"/>
      <c r="S91" s="24"/>
      <c r="U91" s="25"/>
      <c r="V91" s="24">
        <f>ROUND(SUM(V85:V90),5)</f>
        <v>0</v>
      </c>
      <c r="W91" s="24"/>
      <c r="X91" s="24"/>
      <c r="Y91" s="24"/>
      <c r="Z91" s="24"/>
      <c r="AA91" s="24"/>
      <c r="AC91" s="25"/>
      <c r="AD91" s="62"/>
      <c r="AE91" s="25"/>
      <c r="AF91" s="34"/>
      <c r="AG91" s="27"/>
      <c r="AH91" s="34"/>
      <c r="AI91" s="27"/>
      <c r="AL91" s="34"/>
    </row>
    <row r="92" spans="1:38" s="28" customFormat="1" ht="30" hidden="1" customHeight="1" outlineLevel="2">
      <c r="A92" s="90">
        <v>87</v>
      </c>
      <c r="B92" s="72"/>
      <c r="C92" s="72"/>
      <c r="D92" s="73"/>
      <c r="E92" s="86"/>
      <c r="F92" s="24"/>
      <c r="G92" s="24"/>
      <c r="H92" s="24"/>
      <c r="I92" s="24"/>
      <c r="J92" s="24"/>
      <c r="K92" s="24"/>
      <c r="L92" s="24"/>
      <c r="M92" s="24"/>
      <c r="O92" s="24"/>
      <c r="Q92" s="24"/>
      <c r="S92" s="24"/>
      <c r="U92" s="25"/>
      <c r="V92" s="24"/>
      <c r="W92" s="24"/>
      <c r="X92" s="24"/>
      <c r="Y92" s="24"/>
      <c r="Z92" s="24"/>
      <c r="AA92" s="24"/>
      <c r="AC92" s="25"/>
      <c r="AD92" s="62"/>
      <c r="AE92" s="25"/>
      <c r="AF92" s="34"/>
      <c r="AG92" s="27"/>
      <c r="AH92" s="34"/>
      <c r="AI92" s="27"/>
      <c r="AL92" s="34"/>
    </row>
    <row r="93" spans="1:38" s="28" customFormat="1" hidden="1" outlineLevel="2">
      <c r="A93" s="90">
        <v>88</v>
      </c>
      <c r="B93" s="72" t="s">
        <v>83</v>
      </c>
      <c r="C93" s="72"/>
      <c r="D93" s="73"/>
      <c r="E93" s="86"/>
      <c r="F93" s="24"/>
      <c r="G93" s="24"/>
      <c r="H93" s="24"/>
      <c r="I93" s="24"/>
      <c r="J93" s="24">
        <v>0</v>
      </c>
      <c r="K93" s="24"/>
      <c r="L93" s="24">
        <v>0</v>
      </c>
      <c r="M93" s="24"/>
      <c r="O93" s="24"/>
      <c r="Q93" s="24"/>
      <c r="S93" s="24"/>
      <c r="U93" s="25"/>
      <c r="V93" s="24">
        <v>0</v>
      </c>
      <c r="W93" s="24"/>
      <c r="X93" s="24"/>
      <c r="Y93" s="24"/>
      <c r="Z93" s="24"/>
      <c r="AA93" s="24"/>
      <c r="AC93" s="25"/>
      <c r="AD93" s="62"/>
      <c r="AE93" s="25"/>
      <c r="AF93" s="34"/>
      <c r="AG93" s="27"/>
      <c r="AH93" s="34"/>
      <c r="AI93" s="27"/>
      <c r="AL93" s="34"/>
    </row>
    <row r="94" spans="1:38" s="28" customFormat="1" hidden="1" outlineLevel="2">
      <c r="A94" s="90">
        <v>89</v>
      </c>
      <c r="B94" s="72" t="s">
        <v>84</v>
      </c>
      <c r="C94" s="72"/>
      <c r="D94" s="73"/>
      <c r="E94" s="86"/>
      <c r="F94" s="24"/>
      <c r="G94" s="24"/>
      <c r="H94" s="24"/>
      <c r="I94" s="24"/>
      <c r="J94" s="24">
        <v>250</v>
      </c>
      <c r="K94" s="24"/>
      <c r="L94" s="24">
        <v>0</v>
      </c>
      <c r="M94" s="24"/>
      <c r="O94" s="24"/>
      <c r="Q94" s="24"/>
      <c r="S94" s="24"/>
      <c r="U94" s="25"/>
      <c r="V94" s="24">
        <v>0</v>
      </c>
      <c r="W94" s="24"/>
      <c r="X94" s="24"/>
      <c r="Y94" s="24"/>
      <c r="Z94" s="24"/>
      <c r="AA94" s="24"/>
      <c r="AC94" s="25"/>
      <c r="AD94" s="62"/>
      <c r="AE94" s="25"/>
      <c r="AF94" s="34"/>
      <c r="AG94" s="27"/>
      <c r="AH94" s="34"/>
      <c r="AI94" s="27"/>
      <c r="AL94" s="34"/>
    </row>
    <row r="95" spans="1:38" s="28" customFormat="1" hidden="1" outlineLevel="2">
      <c r="A95" s="90">
        <v>90</v>
      </c>
      <c r="B95" s="72" t="s">
        <v>85</v>
      </c>
      <c r="C95" s="72"/>
      <c r="D95" s="73"/>
      <c r="E95" s="86"/>
      <c r="F95" s="24"/>
      <c r="G95" s="24"/>
      <c r="H95" s="24"/>
      <c r="I95" s="24"/>
      <c r="J95" s="24">
        <v>8500</v>
      </c>
      <c r="K95" s="24"/>
      <c r="L95" s="24">
        <v>0</v>
      </c>
      <c r="M95" s="24"/>
      <c r="O95" s="24"/>
      <c r="Q95" s="24"/>
      <c r="S95" s="24"/>
      <c r="U95" s="25"/>
      <c r="V95" s="24">
        <v>0</v>
      </c>
      <c r="W95" s="24"/>
      <c r="X95" s="24"/>
      <c r="Y95" s="24"/>
      <c r="Z95" s="24"/>
      <c r="AA95" s="24"/>
      <c r="AC95" s="25"/>
      <c r="AD95" s="62"/>
      <c r="AE95" s="25"/>
      <c r="AF95" s="34"/>
      <c r="AG95" s="27"/>
      <c r="AH95" s="34"/>
      <c r="AI95" s="27"/>
      <c r="AL95" s="34"/>
    </row>
    <row r="96" spans="1:38" s="28" customFormat="1" hidden="1" outlineLevel="2">
      <c r="A96" s="90">
        <v>91</v>
      </c>
      <c r="B96" s="72" t="s">
        <v>86</v>
      </c>
      <c r="C96" s="72"/>
      <c r="D96" s="73"/>
      <c r="E96" s="86"/>
      <c r="F96" s="24"/>
      <c r="G96" s="24"/>
      <c r="H96" s="24"/>
      <c r="I96" s="24"/>
      <c r="J96" s="24">
        <v>0</v>
      </c>
      <c r="K96" s="24"/>
      <c r="L96" s="24">
        <v>0</v>
      </c>
      <c r="M96" s="24"/>
      <c r="O96" s="24"/>
      <c r="Q96" s="24"/>
      <c r="S96" s="24"/>
      <c r="U96" s="25"/>
      <c r="V96" s="24">
        <v>0</v>
      </c>
      <c r="W96" s="24"/>
      <c r="X96" s="24"/>
      <c r="Y96" s="24"/>
      <c r="Z96" s="24"/>
      <c r="AA96" s="24"/>
      <c r="AC96" s="25"/>
      <c r="AD96" s="62"/>
      <c r="AE96" s="25"/>
      <c r="AF96" s="34"/>
      <c r="AG96" s="27"/>
      <c r="AH96" s="34"/>
      <c r="AI96" s="27"/>
      <c r="AL96" s="34"/>
    </row>
    <row r="97" spans="1:38" s="28" customFormat="1" hidden="1" outlineLevel="2">
      <c r="A97" s="90">
        <v>92</v>
      </c>
      <c r="B97" s="72" t="s">
        <v>87</v>
      </c>
      <c r="C97" s="72"/>
      <c r="D97" s="73"/>
      <c r="E97" s="86"/>
      <c r="F97" s="24"/>
      <c r="G97" s="24"/>
      <c r="H97" s="24"/>
      <c r="I97" s="24"/>
      <c r="J97" s="24">
        <v>2283</v>
      </c>
      <c r="K97" s="24"/>
      <c r="L97" s="24">
        <v>0</v>
      </c>
      <c r="M97" s="24"/>
      <c r="O97" s="24"/>
      <c r="Q97" s="24"/>
      <c r="S97" s="24"/>
      <c r="U97" s="25"/>
      <c r="V97" s="24">
        <v>0</v>
      </c>
      <c r="W97" s="24"/>
      <c r="X97" s="24"/>
      <c r="Y97" s="24"/>
      <c r="Z97" s="24"/>
      <c r="AA97" s="24"/>
      <c r="AC97" s="25"/>
      <c r="AD97" s="62"/>
      <c r="AE97" s="25"/>
      <c r="AF97" s="34"/>
      <c r="AG97" s="27"/>
      <c r="AH97" s="34"/>
      <c r="AI97" s="27"/>
      <c r="AL97" s="34"/>
    </row>
    <row r="98" spans="1:38" s="28" customFormat="1" hidden="1" outlineLevel="2">
      <c r="A98" s="90">
        <v>93</v>
      </c>
      <c r="B98" s="72" t="s">
        <v>88</v>
      </c>
      <c r="C98" s="72"/>
      <c r="D98" s="73"/>
      <c r="E98" s="86"/>
      <c r="F98" s="24"/>
      <c r="G98" s="24"/>
      <c r="H98" s="24"/>
      <c r="I98" s="24"/>
      <c r="J98" s="24">
        <v>1590</v>
      </c>
      <c r="K98" s="24"/>
      <c r="L98" s="24">
        <v>0</v>
      </c>
      <c r="M98" s="24"/>
      <c r="O98" s="24"/>
      <c r="Q98" s="24"/>
      <c r="S98" s="24"/>
      <c r="U98" s="25"/>
      <c r="V98" s="24">
        <v>0</v>
      </c>
      <c r="W98" s="24"/>
      <c r="X98" s="24"/>
      <c r="Y98" s="24"/>
      <c r="Z98" s="24"/>
      <c r="AA98" s="24"/>
      <c r="AC98" s="25"/>
      <c r="AD98" s="62"/>
      <c r="AE98" s="25"/>
      <c r="AF98" s="34"/>
      <c r="AG98" s="27"/>
      <c r="AH98" s="34"/>
      <c r="AI98" s="27"/>
      <c r="AL98" s="34"/>
    </row>
    <row r="99" spans="1:38" s="28" customFormat="1" hidden="1" outlineLevel="2">
      <c r="A99" s="90">
        <v>94</v>
      </c>
      <c r="B99" s="72" t="s">
        <v>89</v>
      </c>
      <c r="C99" s="72"/>
      <c r="D99" s="73"/>
      <c r="E99" s="86"/>
      <c r="F99" s="24"/>
      <c r="G99" s="24"/>
      <c r="H99" s="24"/>
      <c r="I99" s="24"/>
      <c r="J99" s="24">
        <v>44256</v>
      </c>
      <c r="K99" s="24"/>
      <c r="L99" s="24">
        <v>0</v>
      </c>
      <c r="M99" s="24"/>
      <c r="O99" s="24"/>
      <c r="Q99" s="24"/>
      <c r="S99" s="24"/>
      <c r="U99" s="25"/>
      <c r="V99" s="24">
        <v>0</v>
      </c>
      <c r="W99" s="24"/>
      <c r="X99" s="24"/>
      <c r="Y99" s="24"/>
      <c r="Z99" s="24"/>
      <c r="AA99" s="24"/>
      <c r="AC99" s="25"/>
      <c r="AD99" s="62"/>
      <c r="AE99" s="25"/>
      <c r="AF99" s="34"/>
      <c r="AG99" s="27"/>
      <c r="AH99" s="34"/>
      <c r="AI99" s="27"/>
      <c r="AL99" s="34"/>
    </row>
    <row r="100" spans="1:38" s="28" customFormat="1" hidden="1" outlineLevel="2">
      <c r="A100" s="90">
        <v>95</v>
      </c>
      <c r="B100" s="72" t="s">
        <v>90</v>
      </c>
      <c r="C100" s="72"/>
      <c r="D100" s="73"/>
      <c r="E100" s="86"/>
      <c r="F100" s="24"/>
      <c r="G100" s="24"/>
      <c r="H100" s="24"/>
      <c r="I100" s="24"/>
      <c r="J100" s="24">
        <v>0</v>
      </c>
      <c r="K100" s="24"/>
      <c r="L100" s="24">
        <v>0</v>
      </c>
      <c r="M100" s="24"/>
      <c r="O100" s="24"/>
      <c r="Q100" s="24"/>
      <c r="S100" s="24"/>
      <c r="U100" s="25"/>
      <c r="V100" s="24">
        <v>0</v>
      </c>
      <c r="W100" s="24"/>
      <c r="X100" s="24"/>
      <c r="Y100" s="24"/>
      <c r="Z100" s="24"/>
      <c r="AA100" s="24"/>
      <c r="AC100" s="25"/>
      <c r="AD100" s="62"/>
      <c r="AE100" s="25"/>
      <c r="AF100" s="34"/>
      <c r="AG100" s="27"/>
      <c r="AH100" s="34"/>
      <c r="AI100" s="27"/>
      <c r="AL100" s="34"/>
    </row>
    <row r="101" spans="1:38" s="28" customFormat="1" hidden="1" outlineLevel="2">
      <c r="A101" s="90">
        <v>96</v>
      </c>
      <c r="B101" s="72" t="s">
        <v>91</v>
      </c>
      <c r="C101" s="72"/>
      <c r="D101" s="73"/>
      <c r="E101" s="86"/>
      <c r="F101" s="24"/>
      <c r="G101" s="24"/>
      <c r="H101" s="24"/>
      <c r="I101" s="24"/>
      <c r="J101" s="24">
        <v>0</v>
      </c>
      <c r="K101" s="24"/>
      <c r="L101" s="24">
        <v>0</v>
      </c>
      <c r="M101" s="24"/>
      <c r="O101" s="24"/>
      <c r="Q101" s="24"/>
      <c r="S101" s="24"/>
      <c r="U101" s="25"/>
      <c r="V101" s="24">
        <v>0</v>
      </c>
      <c r="W101" s="24"/>
      <c r="X101" s="24"/>
      <c r="Y101" s="24"/>
      <c r="Z101" s="24"/>
      <c r="AA101" s="24"/>
      <c r="AC101" s="25"/>
      <c r="AD101" s="62"/>
      <c r="AE101" s="25"/>
      <c r="AF101" s="34"/>
      <c r="AG101" s="27"/>
      <c r="AH101" s="34"/>
      <c r="AI101" s="27"/>
      <c r="AL101" s="34"/>
    </row>
    <row r="102" spans="1:38" s="28" customFormat="1" hidden="1" outlineLevel="2">
      <c r="A102" s="90">
        <v>97</v>
      </c>
      <c r="B102" s="72" t="s">
        <v>92</v>
      </c>
      <c r="C102" s="72"/>
      <c r="D102" s="73"/>
      <c r="E102" s="86"/>
      <c r="F102" s="24"/>
      <c r="G102" s="24"/>
      <c r="H102" s="24"/>
      <c r="I102" s="24"/>
      <c r="J102" s="24">
        <v>0</v>
      </c>
      <c r="K102" s="24"/>
      <c r="L102" s="24">
        <v>0</v>
      </c>
      <c r="M102" s="24"/>
      <c r="O102" s="24"/>
      <c r="Q102" s="24"/>
      <c r="S102" s="24"/>
      <c r="U102" s="25"/>
      <c r="V102" s="24">
        <v>0</v>
      </c>
      <c r="W102" s="24"/>
      <c r="X102" s="24"/>
      <c r="Y102" s="24"/>
      <c r="Z102" s="24"/>
      <c r="AA102" s="24"/>
      <c r="AC102" s="25"/>
      <c r="AD102" s="62"/>
      <c r="AE102" s="25"/>
      <c r="AF102" s="34"/>
      <c r="AG102" s="27"/>
      <c r="AH102" s="34"/>
      <c r="AI102" s="27"/>
      <c r="AL102" s="34"/>
    </row>
    <row r="103" spans="1:38" s="28" customFormat="1" hidden="1" outlineLevel="2">
      <c r="A103" s="90">
        <v>98</v>
      </c>
      <c r="B103" s="72" t="s">
        <v>93</v>
      </c>
      <c r="C103" s="72"/>
      <c r="D103" s="73"/>
      <c r="E103" s="86"/>
      <c r="F103" s="24"/>
      <c r="G103" s="24"/>
      <c r="H103" s="24"/>
      <c r="I103" s="24"/>
      <c r="J103" s="24">
        <v>0</v>
      </c>
      <c r="K103" s="24"/>
      <c r="L103" s="24">
        <v>0</v>
      </c>
      <c r="M103" s="24"/>
      <c r="O103" s="24"/>
      <c r="Q103" s="24"/>
      <c r="S103" s="24"/>
      <c r="U103" s="25"/>
      <c r="V103" s="24">
        <v>0</v>
      </c>
      <c r="W103" s="24"/>
      <c r="X103" s="24"/>
      <c r="Y103" s="24"/>
      <c r="Z103" s="24"/>
      <c r="AA103" s="24"/>
      <c r="AC103" s="25"/>
      <c r="AD103" s="62"/>
      <c r="AE103" s="25"/>
      <c r="AF103" s="34"/>
      <c r="AG103" s="27"/>
      <c r="AH103" s="34"/>
      <c r="AI103" s="27"/>
      <c r="AL103" s="34"/>
    </row>
    <row r="104" spans="1:38" s="28" customFormat="1" hidden="1" outlineLevel="2">
      <c r="A104" s="90">
        <v>99</v>
      </c>
      <c r="B104" s="72" t="s">
        <v>94</v>
      </c>
      <c r="C104" s="72"/>
      <c r="D104" s="73"/>
      <c r="E104" s="86"/>
      <c r="F104" s="24"/>
      <c r="G104" s="24"/>
      <c r="H104" s="24"/>
      <c r="I104" s="24"/>
      <c r="J104" s="24">
        <v>20800</v>
      </c>
      <c r="K104" s="24"/>
      <c r="L104" s="24">
        <v>0</v>
      </c>
      <c r="M104" s="24"/>
      <c r="O104" s="24"/>
      <c r="Q104" s="24"/>
      <c r="S104" s="24"/>
      <c r="U104" s="25"/>
      <c r="V104" s="24">
        <v>0</v>
      </c>
      <c r="W104" s="24"/>
      <c r="X104" s="24"/>
      <c r="Y104" s="24"/>
      <c r="Z104" s="24"/>
      <c r="AA104" s="24"/>
      <c r="AC104" s="25"/>
      <c r="AD104" s="62"/>
      <c r="AE104" s="25"/>
      <c r="AF104" s="34"/>
      <c r="AG104" s="27"/>
      <c r="AH104" s="34"/>
      <c r="AI104" s="27"/>
      <c r="AL104" s="34"/>
    </row>
    <row r="105" spans="1:38" s="28" customFormat="1" hidden="1" outlineLevel="2">
      <c r="A105" s="90">
        <v>100</v>
      </c>
      <c r="B105" s="72" t="s">
        <v>95</v>
      </c>
      <c r="C105" s="72"/>
      <c r="D105" s="73"/>
      <c r="E105" s="86"/>
      <c r="F105" s="24"/>
      <c r="G105" s="24"/>
      <c r="H105" s="24"/>
      <c r="I105" s="24"/>
      <c r="J105" s="24">
        <v>3547</v>
      </c>
      <c r="K105" s="24"/>
      <c r="L105" s="24">
        <v>0</v>
      </c>
      <c r="M105" s="24"/>
      <c r="O105" s="24"/>
      <c r="Q105" s="24"/>
      <c r="S105" s="24"/>
      <c r="U105" s="25"/>
      <c r="V105" s="24">
        <v>0</v>
      </c>
      <c r="W105" s="24"/>
      <c r="X105" s="24"/>
      <c r="Y105" s="24"/>
      <c r="Z105" s="24"/>
      <c r="AA105" s="24"/>
      <c r="AC105" s="25"/>
      <c r="AD105" s="62"/>
      <c r="AE105" s="25"/>
      <c r="AF105" s="34"/>
      <c r="AG105" s="27"/>
      <c r="AH105" s="34"/>
      <c r="AI105" s="27"/>
      <c r="AL105" s="34"/>
    </row>
    <row r="106" spans="1:38" s="28" customFormat="1" hidden="1" outlineLevel="2">
      <c r="A106" s="90">
        <v>101</v>
      </c>
      <c r="B106" s="72" t="s">
        <v>96</v>
      </c>
      <c r="C106" s="72"/>
      <c r="D106" s="73"/>
      <c r="E106" s="86"/>
      <c r="F106" s="24"/>
      <c r="G106" s="24"/>
      <c r="H106" s="24"/>
      <c r="I106" s="24"/>
      <c r="J106" s="24">
        <v>0</v>
      </c>
      <c r="K106" s="24"/>
      <c r="L106" s="24">
        <v>0</v>
      </c>
      <c r="M106" s="24"/>
      <c r="O106" s="24"/>
      <c r="Q106" s="24"/>
      <c r="S106" s="24"/>
      <c r="U106" s="25"/>
      <c r="V106" s="24">
        <v>0</v>
      </c>
      <c r="W106" s="24"/>
      <c r="X106" s="24"/>
      <c r="Y106" s="24"/>
      <c r="Z106" s="24"/>
      <c r="AA106" s="24"/>
      <c r="AC106" s="25"/>
      <c r="AD106" s="62"/>
      <c r="AE106" s="25"/>
      <c r="AF106" s="34"/>
      <c r="AG106" s="27"/>
      <c r="AH106" s="34"/>
      <c r="AI106" s="27"/>
      <c r="AL106" s="34"/>
    </row>
    <row r="107" spans="1:38" s="28" customFormat="1" hidden="1" outlineLevel="2">
      <c r="A107" s="90">
        <v>102</v>
      </c>
      <c r="B107" s="72" t="s">
        <v>97</v>
      </c>
      <c r="C107" s="72"/>
      <c r="D107" s="73"/>
      <c r="E107" s="86"/>
      <c r="F107" s="24"/>
      <c r="G107" s="24"/>
      <c r="H107" s="24"/>
      <c r="I107" s="24"/>
      <c r="J107" s="24">
        <v>59596</v>
      </c>
      <c r="K107" s="24"/>
      <c r="L107" s="24">
        <v>0</v>
      </c>
      <c r="M107" s="24"/>
      <c r="O107" s="24"/>
      <c r="Q107" s="24"/>
      <c r="S107" s="24"/>
      <c r="U107" s="25"/>
      <c r="V107" s="24">
        <v>0</v>
      </c>
      <c r="W107" s="24"/>
      <c r="X107" s="24"/>
      <c r="Y107" s="24"/>
      <c r="Z107" s="24"/>
      <c r="AA107" s="24"/>
      <c r="AC107" s="25"/>
      <c r="AD107" s="62"/>
      <c r="AE107" s="25"/>
      <c r="AF107" s="34"/>
      <c r="AG107" s="27"/>
      <c r="AH107" s="34"/>
      <c r="AI107" s="27"/>
      <c r="AL107" s="34"/>
    </row>
    <row r="108" spans="1:38" s="28" customFormat="1" hidden="1" outlineLevel="2">
      <c r="A108" s="90">
        <v>103</v>
      </c>
      <c r="B108" s="72" t="s">
        <v>98</v>
      </c>
      <c r="C108" s="72"/>
      <c r="D108" s="73"/>
      <c r="E108" s="86"/>
      <c r="F108" s="24"/>
      <c r="G108" s="24"/>
      <c r="H108" s="24"/>
      <c r="I108" s="24"/>
      <c r="J108" s="24">
        <v>1295</v>
      </c>
      <c r="K108" s="24"/>
      <c r="L108" s="24">
        <v>0</v>
      </c>
      <c r="M108" s="24"/>
      <c r="O108" s="24"/>
      <c r="Q108" s="24"/>
      <c r="S108" s="24"/>
      <c r="U108" s="25"/>
      <c r="V108" s="24">
        <v>0</v>
      </c>
      <c r="W108" s="24"/>
      <c r="X108" s="24"/>
      <c r="Y108" s="24"/>
      <c r="Z108" s="24"/>
      <c r="AA108" s="24"/>
      <c r="AC108" s="25"/>
      <c r="AD108" s="62"/>
      <c r="AE108" s="25"/>
      <c r="AF108" s="34"/>
      <c r="AG108" s="27"/>
      <c r="AH108" s="34"/>
      <c r="AI108" s="27"/>
      <c r="AL108" s="34"/>
    </row>
    <row r="109" spans="1:38" s="28" customFormat="1" hidden="1" outlineLevel="2">
      <c r="A109" s="90">
        <v>104</v>
      </c>
      <c r="B109" s="72" t="s">
        <v>99</v>
      </c>
      <c r="C109" s="72"/>
      <c r="D109" s="73"/>
      <c r="E109" s="86"/>
      <c r="F109" s="24"/>
      <c r="G109" s="24"/>
      <c r="H109" s="24"/>
      <c r="I109" s="24"/>
      <c r="J109" s="24">
        <v>10418</v>
      </c>
      <c r="K109" s="24"/>
      <c r="L109" s="24">
        <v>0</v>
      </c>
      <c r="M109" s="24"/>
      <c r="O109" s="24"/>
      <c r="Q109" s="24"/>
      <c r="S109" s="24"/>
      <c r="U109" s="25"/>
      <c r="V109" s="24">
        <v>0</v>
      </c>
      <c r="W109" s="24"/>
      <c r="X109" s="24"/>
      <c r="Y109" s="24"/>
      <c r="Z109" s="24"/>
      <c r="AA109" s="24"/>
      <c r="AC109" s="25"/>
      <c r="AD109" s="62"/>
      <c r="AE109" s="25"/>
      <c r="AF109" s="34"/>
      <c r="AG109" s="27"/>
      <c r="AH109" s="34"/>
      <c r="AI109" s="27"/>
      <c r="AL109" s="34"/>
    </row>
    <row r="110" spans="1:38" s="28" customFormat="1" hidden="1" outlineLevel="2">
      <c r="A110" s="90">
        <v>105</v>
      </c>
      <c r="B110" s="72" t="s">
        <v>100</v>
      </c>
      <c r="C110" s="72"/>
      <c r="D110" s="73"/>
      <c r="E110" s="86"/>
      <c r="F110" s="24"/>
      <c r="G110" s="24"/>
      <c r="H110" s="24"/>
      <c r="I110" s="24"/>
      <c r="J110" s="24">
        <v>23717</v>
      </c>
      <c r="K110" s="24"/>
      <c r="L110" s="24">
        <v>0</v>
      </c>
      <c r="M110" s="24"/>
      <c r="O110" s="24"/>
      <c r="Q110" s="24"/>
      <c r="S110" s="24"/>
      <c r="U110" s="25"/>
      <c r="V110" s="24">
        <v>0</v>
      </c>
      <c r="W110" s="24"/>
      <c r="X110" s="24"/>
      <c r="Y110" s="24"/>
      <c r="Z110" s="24"/>
      <c r="AA110" s="24"/>
      <c r="AC110" s="25"/>
      <c r="AD110" s="62"/>
      <c r="AE110" s="25"/>
      <c r="AF110" s="34"/>
      <c r="AG110" s="27"/>
      <c r="AH110" s="34"/>
      <c r="AI110" s="27"/>
      <c r="AL110" s="34"/>
    </row>
    <row r="111" spans="1:38" s="28" customFormat="1" hidden="1" outlineLevel="2">
      <c r="A111" s="90">
        <v>106</v>
      </c>
      <c r="B111" s="72" t="s">
        <v>101</v>
      </c>
      <c r="C111" s="72"/>
      <c r="D111" s="73"/>
      <c r="E111" s="86"/>
      <c r="F111" s="24"/>
      <c r="G111" s="24"/>
      <c r="H111" s="24"/>
      <c r="I111" s="24"/>
      <c r="J111" s="24">
        <v>5402</v>
      </c>
      <c r="K111" s="24"/>
      <c r="L111" s="24">
        <v>0</v>
      </c>
      <c r="M111" s="24"/>
      <c r="O111" s="24"/>
      <c r="Q111" s="24"/>
      <c r="S111" s="24"/>
      <c r="U111" s="25"/>
      <c r="V111" s="24">
        <v>0</v>
      </c>
      <c r="W111" s="24"/>
      <c r="X111" s="24"/>
      <c r="Y111" s="24"/>
      <c r="Z111" s="24"/>
      <c r="AA111" s="24"/>
      <c r="AC111" s="25"/>
      <c r="AD111" s="62"/>
      <c r="AE111" s="25"/>
      <c r="AF111" s="34"/>
      <c r="AG111" s="27"/>
      <c r="AH111" s="34"/>
      <c r="AI111" s="27"/>
      <c r="AL111" s="34"/>
    </row>
    <row r="112" spans="1:38" s="28" customFormat="1" hidden="1" outlineLevel="2">
      <c r="A112" s="90">
        <v>107</v>
      </c>
      <c r="B112" s="72" t="s">
        <v>102</v>
      </c>
      <c r="C112" s="72"/>
      <c r="D112" s="73"/>
      <c r="E112" s="86"/>
      <c r="F112" s="24"/>
      <c r="G112" s="24"/>
      <c r="H112" s="24"/>
      <c r="I112" s="24"/>
      <c r="J112" s="24">
        <v>4061</v>
      </c>
      <c r="K112" s="24"/>
      <c r="L112" s="24">
        <v>0</v>
      </c>
      <c r="M112" s="24"/>
      <c r="O112" s="24"/>
      <c r="Q112" s="24"/>
      <c r="S112" s="24"/>
      <c r="U112" s="25"/>
      <c r="V112" s="24">
        <v>0</v>
      </c>
      <c r="W112" s="24"/>
      <c r="X112" s="24"/>
      <c r="Y112" s="24"/>
      <c r="Z112" s="24"/>
      <c r="AA112" s="24"/>
      <c r="AC112" s="25"/>
      <c r="AD112" s="62"/>
      <c r="AE112" s="25"/>
      <c r="AF112" s="34"/>
      <c r="AG112" s="27"/>
      <c r="AH112" s="34"/>
      <c r="AI112" s="27"/>
      <c r="AL112" s="34"/>
    </row>
    <row r="113" spans="1:38" s="28" customFormat="1" hidden="1" outlineLevel="2">
      <c r="A113" s="90">
        <v>108</v>
      </c>
      <c r="B113" s="72" t="s">
        <v>103</v>
      </c>
      <c r="C113" s="72"/>
      <c r="D113" s="73"/>
      <c r="E113" s="86"/>
      <c r="F113" s="24"/>
      <c r="G113" s="24"/>
      <c r="H113" s="24"/>
      <c r="I113" s="24"/>
      <c r="J113" s="24">
        <v>7440</v>
      </c>
      <c r="K113" s="24"/>
      <c r="L113" s="24">
        <v>0</v>
      </c>
      <c r="M113" s="24"/>
      <c r="O113" s="24"/>
      <c r="Q113" s="24"/>
      <c r="S113" s="24"/>
      <c r="U113" s="25"/>
      <c r="V113" s="24">
        <v>0</v>
      </c>
      <c r="W113" s="24"/>
      <c r="X113" s="24"/>
      <c r="Y113" s="24"/>
      <c r="Z113" s="24"/>
      <c r="AA113" s="24"/>
      <c r="AC113" s="25"/>
      <c r="AD113" s="62"/>
      <c r="AE113" s="25"/>
      <c r="AF113" s="34"/>
      <c r="AG113" s="27"/>
      <c r="AH113" s="34"/>
      <c r="AI113" s="27"/>
      <c r="AL113" s="34"/>
    </row>
    <row r="114" spans="1:38" s="28" customFormat="1" hidden="1" outlineLevel="2">
      <c r="A114" s="90">
        <v>109</v>
      </c>
      <c r="B114" s="72" t="s">
        <v>104</v>
      </c>
      <c r="C114" s="72"/>
      <c r="D114" s="73"/>
      <c r="E114" s="86"/>
      <c r="F114" s="24"/>
      <c r="G114" s="24"/>
      <c r="H114" s="24"/>
      <c r="I114" s="24"/>
      <c r="J114" s="24">
        <v>0</v>
      </c>
      <c r="K114" s="24"/>
      <c r="L114" s="24">
        <v>0</v>
      </c>
      <c r="M114" s="24"/>
      <c r="O114" s="24"/>
      <c r="Q114" s="24"/>
      <c r="S114" s="24"/>
      <c r="U114" s="25"/>
      <c r="V114" s="24">
        <v>0</v>
      </c>
      <c r="W114" s="24"/>
      <c r="X114" s="24"/>
      <c r="Y114" s="24"/>
      <c r="Z114" s="24"/>
      <c r="AA114" s="24"/>
      <c r="AC114" s="25"/>
      <c r="AD114" s="62"/>
      <c r="AE114" s="25"/>
      <c r="AF114" s="34"/>
      <c r="AG114" s="27"/>
      <c r="AH114" s="34"/>
      <c r="AI114" s="27"/>
      <c r="AL114" s="34"/>
    </row>
    <row r="115" spans="1:38" s="28" customFormat="1" hidden="1" outlineLevel="2">
      <c r="A115" s="90">
        <v>110</v>
      </c>
      <c r="B115" s="72" t="s">
        <v>105</v>
      </c>
      <c r="C115" s="72"/>
      <c r="D115" s="73"/>
      <c r="E115" s="86"/>
      <c r="F115" s="24"/>
      <c r="G115" s="24"/>
      <c r="H115" s="24"/>
      <c r="I115" s="24"/>
      <c r="J115" s="24">
        <v>0</v>
      </c>
      <c r="K115" s="24"/>
      <c r="L115" s="24">
        <v>0</v>
      </c>
      <c r="M115" s="24"/>
      <c r="O115" s="24"/>
      <c r="Q115" s="24"/>
      <c r="S115" s="24"/>
      <c r="U115" s="25"/>
      <c r="V115" s="24">
        <v>0</v>
      </c>
      <c r="W115" s="24"/>
      <c r="X115" s="24"/>
      <c r="Y115" s="24"/>
      <c r="Z115" s="24"/>
      <c r="AA115" s="24"/>
      <c r="AC115" s="25"/>
      <c r="AD115" s="62"/>
      <c r="AE115" s="25"/>
      <c r="AF115" s="34"/>
      <c r="AG115" s="27"/>
      <c r="AH115" s="34"/>
      <c r="AI115" s="27"/>
      <c r="AL115" s="34"/>
    </row>
    <row r="116" spans="1:38" s="28" customFormat="1" hidden="1" outlineLevel="2">
      <c r="A116" s="90">
        <v>111</v>
      </c>
      <c r="B116" s="72" t="s">
        <v>106</v>
      </c>
      <c r="C116" s="72"/>
      <c r="D116" s="73"/>
      <c r="E116" s="86"/>
      <c r="F116" s="24"/>
      <c r="G116" s="24"/>
      <c r="H116" s="24"/>
      <c r="I116" s="24"/>
      <c r="J116" s="24">
        <v>0</v>
      </c>
      <c r="K116" s="24"/>
      <c r="L116" s="24">
        <v>0</v>
      </c>
      <c r="M116" s="24"/>
      <c r="O116" s="24"/>
      <c r="Q116" s="24"/>
      <c r="S116" s="24"/>
      <c r="U116" s="25"/>
      <c r="V116" s="24">
        <v>0</v>
      </c>
      <c r="W116" s="24"/>
      <c r="X116" s="24"/>
      <c r="Y116" s="24"/>
      <c r="Z116" s="24"/>
      <c r="AA116" s="24"/>
      <c r="AC116" s="25"/>
      <c r="AD116" s="62"/>
      <c r="AE116" s="25"/>
      <c r="AF116" s="34"/>
      <c r="AG116" s="27"/>
      <c r="AH116" s="34"/>
      <c r="AI116" s="27"/>
      <c r="AL116" s="34"/>
    </row>
    <row r="117" spans="1:38" s="28" customFormat="1" hidden="1" outlineLevel="2">
      <c r="A117" s="90">
        <v>112</v>
      </c>
      <c r="B117" s="72" t="s">
        <v>107</v>
      </c>
      <c r="C117" s="72"/>
      <c r="D117" s="73"/>
      <c r="E117" s="86"/>
      <c r="F117" s="24"/>
      <c r="G117" s="24"/>
      <c r="H117" s="24"/>
      <c r="I117" s="24"/>
      <c r="J117" s="24">
        <v>1470</v>
      </c>
      <c r="K117" s="24"/>
      <c r="L117" s="24">
        <v>0</v>
      </c>
      <c r="M117" s="24"/>
      <c r="O117" s="24"/>
      <c r="Q117" s="24"/>
      <c r="S117" s="24"/>
      <c r="U117" s="25"/>
      <c r="V117" s="24">
        <v>0</v>
      </c>
      <c r="W117" s="24"/>
      <c r="X117" s="24"/>
      <c r="Y117" s="24"/>
      <c r="Z117" s="24"/>
      <c r="AA117" s="24"/>
      <c r="AC117" s="25"/>
      <c r="AD117" s="62"/>
      <c r="AE117" s="25"/>
      <c r="AF117" s="34"/>
      <c r="AG117" s="27"/>
      <c r="AH117" s="34"/>
      <c r="AI117" s="27"/>
      <c r="AL117" s="34"/>
    </row>
    <row r="118" spans="1:38" s="28" customFormat="1" hidden="1" outlineLevel="2">
      <c r="A118" s="90">
        <v>113</v>
      </c>
      <c r="B118" s="72" t="s">
        <v>108</v>
      </c>
      <c r="C118" s="72"/>
      <c r="D118" s="73"/>
      <c r="E118" s="86"/>
      <c r="F118" s="24"/>
      <c r="G118" s="24"/>
      <c r="H118" s="24"/>
      <c r="I118" s="24"/>
      <c r="J118" s="24">
        <v>8590</v>
      </c>
      <c r="K118" s="24"/>
      <c r="L118" s="24">
        <v>0</v>
      </c>
      <c r="M118" s="24"/>
      <c r="O118" s="24"/>
      <c r="Q118" s="24"/>
      <c r="S118" s="24"/>
      <c r="U118" s="25"/>
      <c r="V118" s="24">
        <v>0</v>
      </c>
      <c r="W118" s="24"/>
      <c r="X118" s="24"/>
      <c r="Y118" s="24"/>
      <c r="Z118" s="24"/>
      <c r="AA118" s="24"/>
      <c r="AC118" s="25"/>
      <c r="AD118" s="62"/>
      <c r="AE118" s="25"/>
      <c r="AF118" s="34"/>
      <c r="AG118" s="27"/>
      <c r="AH118" s="34"/>
      <c r="AI118" s="27"/>
      <c r="AL118" s="34"/>
    </row>
    <row r="119" spans="1:38" s="28" customFormat="1" ht="16.5" hidden="1" outlineLevel="2" thickBot="1">
      <c r="A119" s="90">
        <v>114</v>
      </c>
      <c r="B119" s="72" t="s">
        <v>109</v>
      </c>
      <c r="C119" s="72"/>
      <c r="D119" s="73"/>
      <c r="E119" s="86"/>
      <c r="F119" s="33"/>
      <c r="G119" s="24"/>
      <c r="H119" s="33"/>
      <c r="I119" s="24"/>
      <c r="J119" s="33">
        <v>0</v>
      </c>
      <c r="K119" s="24"/>
      <c r="L119" s="33">
        <v>0</v>
      </c>
      <c r="M119" s="24"/>
      <c r="O119" s="24"/>
      <c r="Q119" s="24"/>
      <c r="S119" s="24"/>
      <c r="U119" s="25"/>
      <c r="V119" s="33">
        <v>0</v>
      </c>
      <c r="W119" s="24"/>
      <c r="X119" s="24"/>
      <c r="Y119" s="24"/>
      <c r="Z119" s="24"/>
      <c r="AA119" s="24"/>
      <c r="AC119" s="25"/>
      <c r="AD119" s="62"/>
      <c r="AE119" s="25"/>
      <c r="AF119" s="34"/>
      <c r="AG119" s="27"/>
      <c r="AH119" s="34"/>
      <c r="AI119" s="27"/>
      <c r="AL119" s="34"/>
    </row>
    <row r="120" spans="1:38" s="28" customFormat="1" hidden="1" outlineLevel="1">
      <c r="A120" s="90">
        <v>115</v>
      </c>
      <c r="B120" s="72"/>
      <c r="C120" s="72"/>
      <c r="D120" s="73"/>
      <c r="E120" s="86"/>
      <c r="F120" s="24"/>
      <c r="G120" s="24"/>
      <c r="H120" s="24"/>
      <c r="I120" s="24"/>
      <c r="J120" s="24">
        <f>ROUND(SUM(J92:J119),5)</f>
        <v>203215</v>
      </c>
      <c r="K120" s="24"/>
      <c r="L120" s="24">
        <f>ROUND(SUM(L92:L119),5)</f>
        <v>0</v>
      </c>
      <c r="M120" s="24"/>
      <c r="O120" s="24"/>
      <c r="Q120" s="24"/>
      <c r="S120" s="24"/>
      <c r="U120" s="25"/>
      <c r="V120" s="24">
        <f>ROUND(SUM(V92:V119),5)</f>
        <v>0</v>
      </c>
      <c r="W120" s="24"/>
      <c r="X120" s="24"/>
      <c r="Y120" s="24"/>
      <c r="Z120" s="24"/>
      <c r="AA120" s="24"/>
      <c r="AC120" s="25"/>
      <c r="AD120" s="62"/>
      <c r="AE120" s="25"/>
      <c r="AF120" s="34"/>
      <c r="AG120" s="27"/>
      <c r="AH120" s="34"/>
      <c r="AI120" s="27"/>
      <c r="AL120" s="34"/>
    </row>
    <row r="121" spans="1:38" s="28" customFormat="1" ht="30" hidden="1" customHeight="1" outlineLevel="1">
      <c r="A121" s="90">
        <v>116</v>
      </c>
      <c r="B121" s="72"/>
      <c r="C121" s="72"/>
      <c r="D121" s="73"/>
      <c r="E121" s="86"/>
      <c r="F121" s="24"/>
      <c r="G121" s="24"/>
      <c r="H121" s="24"/>
      <c r="I121" s="24"/>
      <c r="J121" s="24">
        <v>0</v>
      </c>
      <c r="K121" s="24"/>
      <c r="L121" s="24">
        <v>0</v>
      </c>
      <c r="M121" s="24"/>
      <c r="O121" s="24"/>
      <c r="Q121" s="24"/>
      <c r="S121" s="24"/>
      <c r="U121" s="25"/>
      <c r="V121" s="24">
        <v>0</v>
      </c>
      <c r="W121" s="24"/>
      <c r="X121" s="24"/>
      <c r="Y121" s="24"/>
      <c r="Z121" s="24"/>
      <c r="AA121" s="24"/>
      <c r="AC121" s="25"/>
      <c r="AD121" s="62"/>
      <c r="AE121" s="25"/>
      <c r="AF121" s="34"/>
      <c r="AG121" s="27"/>
      <c r="AH121" s="34"/>
      <c r="AI121" s="27"/>
      <c r="AL121" s="34"/>
    </row>
    <row r="122" spans="1:38" s="28" customFormat="1" hidden="1" outlineLevel="1">
      <c r="A122" s="90">
        <v>117</v>
      </c>
      <c r="B122" s="72" t="s">
        <v>110</v>
      </c>
      <c r="C122" s="72"/>
      <c r="D122" s="73"/>
      <c r="E122" s="86"/>
      <c r="F122" s="46"/>
      <c r="G122" s="24"/>
      <c r="H122" s="46">
        <v>0</v>
      </c>
      <c r="I122" s="24"/>
      <c r="J122" s="46">
        <v>0</v>
      </c>
      <c r="K122" s="24"/>
      <c r="L122" s="48">
        <v>0</v>
      </c>
      <c r="M122" s="24"/>
      <c r="O122" s="24"/>
      <c r="Q122" s="24"/>
      <c r="S122" s="24"/>
      <c r="U122" s="25"/>
      <c r="V122" s="46">
        <v>0</v>
      </c>
      <c r="W122" s="24"/>
      <c r="X122" s="46"/>
      <c r="Y122" s="24"/>
      <c r="Z122" s="46"/>
      <c r="AA122" s="24"/>
      <c r="AC122" s="25"/>
      <c r="AD122" s="62"/>
      <c r="AE122" s="25"/>
      <c r="AF122" s="34"/>
      <c r="AG122" s="27"/>
      <c r="AH122" s="34"/>
      <c r="AI122" s="27"/>
      <c r="AL122" s="34"/>
    </row>
    <row r="123" spans="1:38" s="28" customFormat="1" outlineLevel="1">
      <c r="A123" s="90">
        <v>118</v>
      </c>
      <c r="B123" s="80" t="s">
        <v>473</v>
      </c>
      <c r="C123" s="80"/>
      <c r="D123" s="81"/>
      <c r="E123" s="86"/>
      <c r="F123" s="49">
        <f>ROUND(F5+F67+F84+F91+SUM(F120:F122),5)</f>
        <v>1834196</v>
      </c>
      <c r="G123" s="49"/>
      <c r="H123" s="49">
        <f>H7+H8+H16+H17+H18+H19+H20+H26+H27+H41+H43+H48+H50+H49+H52+H53+H54+H55</f>
        <v>2437540</v>
      </c>
      <c r="I123" s="49"/>
      <c r="J123" s="49">
        <v>2411214</v>
      </c>
      <c r="K123" s="49"/>
      <c r="L123" s="49">
        <v>2395068</v>
      </c>
      <c r="M123" s="49"/>
      <c r="N123" s="49">
        <v>2670910</v>
      </c>
      <c r="O123" s="49"/>
      <c r="P123" s="49">
        <f>ROUND(P5+P67+P84+P91+SUM(P120:P122),5)</f>
        <v>2830734</v>
      </c>
      <c r="Q123" s="49"/>
      <c r="R123" s="49">
        <f>ROUND(R5+R67+R84+R91+SUM(R120:R122),5)</f>
        <v>2915962</v>
      </c>
      <c r="S123" s="49"/>
      <c r="T123" s="49">
        <f>ROUND(T5+T67+T84+T91+SUM(T120:T122),5)</f>
        <v>3123488</v>
      </c>
      <c r="U123" s="49"/>
      <c r="V123" s="49">
        <f>ROUND(V5+V67+V84+V91+SUM(V120:V122),5)-V41</f>
        <v>2766696</v>
      </c>
      <c r="W123" s="49"/>
      <c r="X123" s="49">
        <f>ROUND(X5+X67+X84+X91+SUM(X120:X122),5)</f>
        <v>2280517</v>
      </c>
      <c r="Y123" s="49"/>
      <c r="Z123" s="49">
        <f>ROUND((V123-X123),5)</f>
        <v>486179</v>
      </c>
      <c r="AA123" s="49"/>
      <c r="AB123" s="49">
        <f>ROUND(AB5+AB67+AB84+AB91+SUM(AB120:AB122),5)</f>
        <v>2914000</v>
      </c>
      <c r="AC123" s="49"/>
      <c r="AD123" s="64">
        <f>ROUND(AD5+AD67+AD84+AD91+SUM(AD120:AD122),5)-AD41</f>
        <v>3109942</v>
      </c>
      <c r="AE123" s="49"/>
      <c r="AF123" s="50">
        <f>ROUND(AF5+AF67+AF84+AF91+SUM(AF120:AF122),5)</f>
        <v>2760000</v>
      </c>
      <c r="AG123" s="50"/>
      <c r="AH123" s="50">
        <f>ROUND(AH5+AH67+AH84+AH91+SUM(AH120:AH122),5)</f>
        <v>2857485</v>
      </c>
      <c r="AI123" s="50"/>
      <c r="AL123" s="49">
        <f>ROUND(AL5+AL67+AL84+AL91+SUM(AL120:AL122),5)-AL41</f>
        <v>0</v>
      </c>
    </row>
    <row r="124" spans="1:38" s="28" customFormat="1" ht="15" customHeight="1" outlineLevel="1">
      <c r="A124" s="90">
        <v>119</v>
      </c>
      <c r="B124" s="82" t="s">
        <v>471</v>
      </c>
      <c r="C124" s="82"/>
      <c r="D124" s="83"/>
      <c r="E124" s="86"/>
      <c r="F124" s="49">
        <v>-801</v>
      </c>
      <c r="G124" s="49"/>
      <c r="H124" s="49">
        <v>-5001</v>
      </c>
      <c r="I124" s="49"/>
      <c r="J124" s="49"/>
      <c r="K124" s="49"/>
      <c r="L124" s="49">
        <v>450000</v>
      </c>
      <c r="M124" s="49"/>
      <c r="N124" s="49">
        <v>52246</v>
      </c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64"/>
      <c r="AE124" s="49"/>
      <c r="AF124" s="50"/>
      <c r="AG124" s="50"/>
      <c r="AH124" s="50"/>
      <c r="AI124" s="50"/>
      <c r="AL124" s="49"/>
    </row>
    <row r="125" spans="1:38" s="28" customFormat="1" ht="15" customHeight="1" outlineLevel="1">
      <c r="A125" s="90">
        <v>120</v>
      </c>
      <c r="B125" s="82" t="s">
        <v>472</v>
      </c>
      <c r="C125" s="82"/>
      <c r="D125" s="83"/>
      <c r="E125" s="86"/>
      <c r="F125" s="49"/>
      <c r="G125" s="49"/>
      <c r="H125" s="49"/>
      <c r="I125" s="49"/>
      <c r="J125" s="49"/>
      <c r="K125" s="49"/>
      <c r="L125" s="49">
        <v>384000</v>
      </c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64"/>
      <c r="AE125" s="49"/>
      <c r="AF125" s="50"/>
      <c r="AG125" s="50"/>
      <c r="AH125" s="50"/>
      <c r="AI125" s="50"/>
      <c r="AL125" s="49"/>
    </row>
    <row r="126" spans="1:38" s="28" customFormat="1" outlineLevel="1">
      <c r="A126" s="90">
        <v>121</v>
      </c>
      <c r="B126" s="80" t="s">
        <v>476</v>
      </c>
      <c r="C126" s="80"/>
      <c r="D126" s="81"/>
      <c r="E126" s="86"/>
      <c r="F126" s="49">
        <f>F123+F124+F125</f>
        <v>1833395</v>
      </c>
      <c r="G126" s="49"/>
      <c r="H126" s="49">
        <f>H123+H124+H125</f>
        <v>2432539</v>
      </c>
      <c r="I126" s="49"/>
      <c r="J126" s="49">
        <f>J123+J124+J125</f>
        <v>2411214</v>
      </c>
      <c r="K126" s="49"/>
      <c r="L126" s="49">
        <f>L123+L124+L125</f>
        <v>3229068</v>
      </c>
      <c r="M126" s="49"/>
      <c r="N126" s="49">
        <f>N123+N124+N125</f>
        <v>2723156</v>
      </c>
      <c r="O126" s="49"/>
      <c r="P126" s="49">
        <f>P123+P124+P125</f>
        <v>2830734</v>
      </c>
      <c r="Q126" s="49"/>
      <c r="R126" s="49">
        <f>R123+R124+R125</f>
        <v>2915962</v>
      </c>
      <c r="S126" s="49"/>
      <c r="T126" s="49">
        <f>T123+T124+T125</f>
        <v>3123488</v>
      </c>
      <c r="U126" s="49"/>
      <c r="V126" s="49">
        <f>V123</f>
        <v>2766696</v>
      </c>
      <c r="W126" s="49"/>
      <c r="X126" s="49">
        <f>X123</f>
        <v>2280517</v>
      </c>
      <c r="Y126" s="49"/>
      <c r="Z126" s="49">
        <f>ROUND((V126-X126),5)</f>
        <v>486179</v>
      </c>
      <c r="AA126" s="49"/>
      <c r="AB126" s="49">
        <f>AB123+AB124+AB125</f>
        <v>2914000</v>
      </c>
      <c r="AC126" s="49"/>
      <c r="AD126" s="64">
        <f>AD123</f>
        <v>3109942</v>
      </c>
      <c r="AE126" s="49"/>
      <c r="AF126" s="50">
        <f>AF123</f>
        <v>2760000</v>
      </c>
      <c r="AG126" s="50"/>
      <c r="AH126" s="50">
        <f>AH123</f>
        <v>2857485</v>
      </c>
      <c r="AI126" s="50"/>
      <c r="AJ126" s="28">
        <f>AJ123</f>
        <v>0</v>
      </c>
      <c r="AL126" s="49"/>
    </row>
    <row r="127" spans="1:38" s="28" customFormat="1" ht="25.5" customHeight="1" outlineLevel="1">
      <c r="A127" s="90">
        <v>122</v>
      </c>
      <c r="B127" s="72" t="s">
        <v>111</v>
      </c>
      <c r="C127" s="72"/>
      <c r="D127" s="73"/>
      <c r="E127" s="86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5"/>
      <c r="V127" s="24"/>
      <c r="W127" s="24"/>
      <c r="X127" s="24"/>
      <c r="Y127" s="24"/>
      <c r="Z127" s="24"/>
      <c r="AA127" s="24"/>
      <c r="AC127" s="25"/>
      <c r="AD127" s="62"/>
    </row>
    <row r="128" spans="1:38" s="28" customFormat="1" outlineLevel="2">
      <c r="A128" s="90">
        <v>123</v>
      </c>
      <c r="B128" s="72" t="s">
        <v>113</v>
      </c>
      <c r="C128" s="72"/>
      <c r="D128" s="73"/>
      <c r="E128" s="86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5"/>
      <c r="V128" s="24"/>
      <c r="W128" s="24"/>
      <c r="X128" s="24"/>
      <c r="Y128" s="24"/>
      <c r="Z128" s="24"/>
      <c r="AA128" s="24"/>
      <c r="AC128" s="25"/>
      <c r="AD128" s="62"/>
      <c r="AE128" s="25"/>
      <c r="AF128" s="34"/>
      <c r="AG128" s="27"/>
      <c r="AH128" s="34"/>
      <c r="AI128" s="27"/>
      <c r="AJ128" s="34"/>
      <c r="AK128" s="25"/>
      <c r="AL128" s="34"/>
    </row>
    <row r="129" spans="1:38" s="28" customFormat="1" outlineLevel="3">
      <c r="A129" s="90">
        <v>124</v>
      </c>
      <c r="B129" s="72" t="s">
        <v>114</v>
      </c>
      <c r="C129" s="72"/>
      <c r="D129" s="73"/>
      <c r="E129" s="86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5"/>
      <c r="V129" s="24"/>
      <c r="W129" s="24"/>
      <c r="X129" s="24"/>
      <c r="Y129" s="24"/>
      <c r="Z129" s="24"/>
      <c r="AA129" s="24"/>
      <c r="AC129" s="25"/>
      <c r="AD129" s="62"/>
      <c r="AE129" s="25"/>
      <c r="AF129" s="34"/>
      <c r="AG129" s="27"/>
      <c r="AH129" s="34"/>
      <c r="AI129" s="27"/>
      <c r="AJ129" s="34"/>
      <c r="AK129" s="25"/>
      <c r="AL129" s="34"/>
    </row>
    <row r="130" spans="1:38" s="28" customFormat="1" outlineLevel="3">
      <c r="A130" s="90">
        <v>125</v>
      </c>
      <c r="B130" s="72"/>
      <c r="C130" s="72" t="s">
        <v>115</v>
      </c>
      <c r="D130" s="73"/>
      <c r="E130" s="86"/>
      <c r="F130" s="24">
        <v>53744</v>
      </c>
      <c r="G130" s="24"/>
      <c r="H130" s="24">
        <v>44425</v>
      </c>
      <c r="I130" s="24"/>
      <c r="J130" s="24">
        <v>13831</v>
      </c>
      <c r="K130" s="24"/>
      <c r="L130" s="24">
        <v>33228</v>
      </c>
      <c r="M130" s="24"/>
      <c r="N130" s="24">
        <v>15060</v>
      </c>
      <c r="O130" s="24"/>
      <c r="P130" s="24">
        <v>29189</v>
      </c>
      <c r="Q130" s="24"/>
      <c r="R130" s="24">
        <v>44786</v>
      </c>
      <c r="S130" s="24"/>
      <c r="T130" s="24">
        <v>56910</v>
      </c>
      <c r="U130" s="25"/>
      <c r="V130" s="24">
        <v>43892</v>
      </c>
      <c r="W130" s="24"/>
      <c r="X130" s="24">
        <v>33927</v>
      </c>
      <c r="Y130" s="24"/>
      <c r="Z130" s="24">
        <f>ROUND((V130-X130),5)</f>
        <v>9965</v>
      </c>
      <c r="AA130" s="24"/>
      <c r="AB130" s="24">
        <v>55000</v>
      </c>
      <c r="AC130" s="25"/>
      <c r="AD130" s="59">
        <v>69840</v>
      </c>
      <c r="AE130" s="25"/>
      <c r="AF130" s="26">
        <v>55000</v>
      </c>
      <c r="AG130" s="27"/>
      <c r="AH130" s="26">
        <v>58500</v>
      </c>
      <c r="AI130" s="27"/>
      <c r="AJ130" s="26"/>
      <c r="AK130" s="25"/>
      <c r="AL130" s="26"/>
    </row>
    <row r="131" spans="1:38" s="28" customFormat="1" outlineLevel="3">
      <c r="A131" s="90">
        <v>126</v>
      </c>
      <c r="B131" s="72"/>
      <c r="C131" s="72" t="s">
        <v>116</v>
      </c>
      <c r="D131" s="73"/>
      <c r="E131" s="86"/>
      <c r="F131" s="24">
        <v>17911</v>
      </c>
      <c r="G131" s="24"/>
      <c r="H131" s="24">
        <v>8995</v>
      </c>
      <c r="I131" s="24"/>
      <c r="J131" s="24">
        <v>15050</v>
      </c>
      <c r="K131" s="24"/>
      <c r="L131" s="24">
        <v>19050</v>
      </c>
      <c r="M131" s="24"/>
      <c r="N131" s="24">
        <v>20893</v>
      </c>
      <c r="O131" s="24"/>
      <c r="P131" s="24">
        <v>33025</v>
      </c>
      <c r="Q131" s="24"/>
      <c r="R131" s="24">
        <v>26666</v>
      </c>
      <c r="S131" s="24"/>
      <c r="T131" s="24">
        <v>29236</v>
      </c>
      <c r="U131" s="25"/>
      <c r="V131" s="24">
        <v>28230</v>
      </c>
      <c r="W131" s="24"/>
      <c r="X131" s="24">
        <v>24818</v>
      </c>
      <c r="Y131" s="24"/>
      <c r="Z131" s="24">
        <f>ROUND((V131-X131),5)</f>
        <v>3412</v>
      </c>
      <c r="AA131" s="24"/>
      <c r="AB131" s="24">
        <v>28000</v>
      </c>
      <c r="AC131" s="25"/>
      <c r="AD131" s="59">
        <v>34137</v>
      </c>
      <c r="AE131" s="25"/>
      <c r="AF131" s="26">
        <v>28000</v>
      </c>
      <c r="AG131" s="27"/>
      <c r="AH131" s="26">
        <v>29000</v>
      </c>
      <c r="AI131" s="27"/>
      <c r="AJ131" s="26"/>
      <c r="AK131" s="25"/>
      <c r="AL131" s="26"/>
    </row>
    <row r="132" spans="1:38" s="28" customFormat="1" outlineLevel="3">
      <c r="A132" s="90">
        <v>127</v>
      </c>
      <c r="B132" s="72"/>
      <c r="C132" s="72" t="s">
        <v>117</v>
      </c>
      <c r="D132" s="73"/>
      <c r="E132" s="86"/>
      <c r="F132" s="24">
        <v>1502</v>
      </c>
      <c r="G132" s="24"/>
      <c r="H132" s="24">
        <v>1727</v>
      </c>
      <c r="I132" s="24"/>
      <c r="J132" s="24">
        <v>2049</v>
      </c>
      <c r="K132" s="24"/>
      <c r="L132" s="24">
        <v>2661</v>
      </c>
      <c r="M132" s="24"/>
      <c r="N132" s="24">
        <v>1970</v>
      </c>
      <c r="O132" s="24"/>
      <c r="P132" s="24">
        <v>307</v>
      </c>
      <c r="Q132" s="24"/>
      <c r="R132" s="24">
        <v>4204</v>
      </c>
      <c r="S132" s="24"/>
      <c r="T132" s="24">
        <v>4860</v>
      </c>
      <c r="U132" s="25"/>
      <c r="V132" s="24">
        <v>4860</v>
      </c>
      <c r="W132" s="24"/>
      <c r="X132" s="24">
        <v>4500</v>
      </c>
      <c r="Y132" s="24"/>
      <c r="Z132" s="24">
        <f t="shared" ref="Z132:Z138" si="8">ROUND((V132-X132),5)</f>
        <v>360</v>
      </c>
      <c r="AA132" s="24"/>
      <c r="AB132" s="24">
        <v>5000</v>
      </c>
      <c r="AC132" s="25"/>
      <c r="AD132" s="59">
        <v>2032</v>
      </c>
      <c r="AE132" s="25"/>
      <c r="AF132" s="26">
        <v>5000</v>
      </c>
      <c r="AG132" s="27"/>
      <c r="AH132" s="26">
        <v>4500</v>
      </c>
      <c r="AI132" s="27"/>
      <c r="AJ132" s="26"/>
      <c r="AK132" s="25"/>
      <c r="AL132" s="26"/>
    </row>
    <row r="133" spans="1:38" s="28" customFormat="1" outlineLevel="3">
      <c r="A133" s="90">
        <v>128</v>
      </c>
      <c r="B133" s="72"/>
      <c r="C133" s="72" t="s">
        <v>464</v>
      </c>
      <c r="D133" s="73"/>
      <c r="E133" s="86"/>
      <c r="F133" s="24">
        <v>4528</v>
      </c>
      <c r="G133" s="24"/>
      <c r="H133" s="24">
        <v>26114</v>
      </c>
      <c r="I133" s="24"/>
      <c r="J133" s="24">
        <v>1221</v>
      </c>
      <c r="K133" s="24"/>
      <c r="L133" s="24">
        <v>16073</v>
      </c>
      <c r="M133" s="24"/>
      <c r="N133" s="24">
        <v>3856</v>
      </c>
      <c r="O133" s="24"/>
      <c r="P133" s="24">
        <v>3554</v>
      </c>
      <c r="Q133" s="24"/>
      <c r="R133" s="24">
        <v>3429</v>
      </c>
      <c r="S133" s="24"/>
      <c r="T133" s="24">
        <v>3112</v>
      </c>
      <c r="U133" s="25"/>
      <c r="V133" s="24">
        <v>2105</v>
      </c>
      <c r="W133" s="24"/>
      <c r="X133" s="24">
        <v>2225</v>
      </c>
      <c r="Y133" s="24"/>
      <c r="Z133" s="24">
        <f t="shared" si="8"/>
        <v>-120</v>
      </c>
      <c r="AA133" s="24"/>
      <c r="AB133" s="24">
        <v>3500</v>
      </c>
      <c r="AC133" s="25"/>
      <c r="AD133" s="59">
        <v>4606</v>
      </c>
      <c r="AE133" s="25"/>
      <c r="AF133" s="26">
        <v>3500</v>
      </c>
      <c r="AG133" s="27"/>
      <c r="AH133" s="26">
        <v>2500</v>
      </c>
      <c r="AI133" s="27"/>
      <c r="AJ133" s="26"/>
      <c r="AK133" s="25"/>
      <c r="AL133" s="26"/>
    </row>
    <row r="134" spans="1:38" s="28" customFormat="1" outlineLevel="3">
      <c r="A134" s="90">
        <v>129</v>
      </c>
      <c r="B134" s="72"/>
      <c r="C134" s="72" t="s">
        <v>118</v>
      </c>
      <c r="D134" s="73"/>
      <c r="E134" s="86"/>
      <c r="F134" s="24">
        <v>37826</v>
      </c>
      <c r="G134" s="24"/>
      <c r="H134" s="24">
        <v>55213</v>
      </c>
      <c r="I134" s="24"/>
      <c r="J134" s="24">
        <v>20834</v>
      </c>
      <c r="K134" s="24"/>
      <c r="L134" s="24">
        <v>25290</v>
      </c>
      <c r="M134" s="24"/>
      <c r="N134" s="24">
        <v>20660</v>
      </c>
      <c r="O134" s="24"/>
      <c r="P134" s="24">
        <v>18127</v>
      </c>
      <c r="Q134" s="24"/>
      <c r="R134" s="24">
        <v>9428</v>
      </c>
      <c r="S134" s="24"/>
      <c r="T134" s="24">
        <v>12249</v>
      </c>
      <c r="U134" s="25"/>
      <c r="V134" s="24">
        <v>13583</v>
      </c>
      <c r="W134" s="24"/>
      <c r="X134" s="24">
        <v>6609</v>
      </c>
      <c r="Y134" s="24"/>
      <c r="Z134" s="24">
        <f t="shared" si="8"/>
        <v>6974</v>
      </c>
      <c r="AA134" s="24"/>
      <c r="AB134" s="24">
        <v>17049</v>
      </c>
      <c r="AC134" s="25"/>
      <c r="AD134" s="59">
        <v>15773</v>
      </c>
      <c r="AE134" s="25"/>
      <c r="AF134" s="26">
        <v>5000</v>
      </c>
      <c r="AG134" s="27"/>
      <c r="AH134" s="26">
        <v>15000</v>
      </c>
      <c r="AI134" s="27"/>
      <c r="AJ134" s="26"/>
      <c r="AK134" s="25"/>
      <c r="AL134" s="26"/>
    </row>
    <row r="135" spans="1:38" s="28" customFormat="1" outlineLevel="3">
      <c r="A135" s="90">
        <v>130</v>
      </c>
      <c r="B135" s="72"/>
      <c r="C135" s="72" t="s">
        <v>119</v>
      </c>
      <c r="D135" s="73"/>
      <c r="E135" s="86"/>
      <c r="F135" s="24">
        <v>2885</v>
      </c>
      <c r="G135" s="24"/>
      <c r="H135" s="24">
        <v>5000</v>
      </c>
      <c r="I135" s="24"/>
      <c r="J135" s="24">
        <v>5000</v>
      </c>
      <c r="K135" s="24"/>
      <c r="L135" s="24">
        <v>5000</v>
      </c>
      <c r="M135" s="24"/>
      <c r="N135" s="24">
        <v>5100</v>
      </c>
      <c r="O135" s="24"/>
      <c r="P135" s="24">
        <v>5050</v>
      </c>
      <c r="Q135" s="24"/>
      <c r="R135" s="24">
        <v>5150</v>
      </c>
      <c r="S135" s="24"/>
      <c r="T135" s="24">
        <v>6650</v>
      </c>
      <c r="U135" s="25"/>
      <c r="V135" s="24">
        <v>6250</v>
      </c>
      <c r="W135" s="24"/>
      <c r="X135" s="24">
        <v>9903</v>
      </c>
      <c r="Y135" s="24"/>
      <c r="Z135" s="24">
        <f t="shared" si="8"/>
        <v>-3653</v>
      </c>
      <c r="AA135" s="24"/>
      <c r="AB135" s="24">
        <v>10000</v>
      </c>
      <c r="AC135" s="25"/>
      <c r="AD135" s="59">
        <v>10550</v>
      </c>
      <c r="AE135" s="25"/>
      <c r="AF135" s="26">
        <v>10000</v>
      </c>
      <c r="AG135" s="27"/>
      <c r="AH135" s="26">
        <v>10000</v>
      </c>
      <c r="AI135" s="27"/>
      <c r="AJ135" s="26"/>
      <c r="AK135" s="25"/>
      <c r="AL135" s="26"/>
    </row>
    <row r="136" spans="1:38" s="28" customFormat="1" outlineLevel="3">
      <c r="A136" s="90">
        <v>131</v>
      </c>
      <c r="B136" s="72"/>
      <c r="C136" s="72" t="s">
        <v>120</v>
      </c>
      <c r="D136" s="73"/>
      <c r="E136" s="86"/>
      <c r="F136" s="24">
        <v>8891</v>
      </c>
      <c r="G136" s="24" t="s">
        <v>449</v>
      </c>
      <c r="H136" s="24">
        <v>10254</v>
      </c>
      <c r="I136" s="24"/>
      <c r="J136" s="24">
        <v>14174</v>
      </c>
      <c r="K136" s="24"/>
      <c r="L136" s="24">
        <v>12686</v>
      </c>
      <c r="M136" s="24"/>
      <c r="N136" s="24">
        <v>13433</v>
      </c>
      <c r="O136" s="24"/>
      <c r="P136" s="24">
        <v>16008</v>
      </c>
      <c r="Q136" s="24"/>
      <c r="R136" s="24">
        <v>10396</v>
      </c>
      <c r="S136" s="24"/>
      <c r="T136" s="24">
        <v>15145</v>
      </c>
      <c r="U136" s="25"/>
      <c r="V136" s="24">
        <v>14368</v>
      </c>
      <c r="W136" s="24"/>
      <c r="X136" s="24">
        <v>10476</v>
      </c>
      <c r="Y136" s="24"/>
      <c r="Z136" s="24">
        <f t="shared" si="8"/>
        <v>3892</v>
      </c>
      <c r="AA136" s="24"/>
      <c r="AB136" s="24">
        <v>13000</v>
      </c>
      <c r="AC136" s="25"/>
      <c r="AD136" s="59">
        <v>9190</v>
      </c>
      <c r="AE136" s="25"/>
      <c r="AF136" s="26">
        <v>13000</v>
      </c>
      <c r="AG136" s="27"/>
      <c r="AH136" s="26">
        <v>12000</v>
      </c>
      <c r="AI136" s="27"/>
      <c r="AJ136" s="26"/>
      <c r="AK136" s="25"/>
      <c r="AL136" s="26"/>
    </row>
    <row r="137" spans="1:38" s="28" customFormat="1" outlineLevel="3">
      <c r="A137" s="90">
        <v>132</v>
      </c>
      <c r="B137" s="72"/>
      <c r="C137" s="72" t="s">
        <v>121</v>
      </c>
      <c r="D137" s="73"/>
      <c r="E137" s="86"/>
      <c r="F137" s="24">
        <v>5505</v>
      </c>
      <c r="G137" s="24"/>
      <c r="H137" s="24">
        <v>8354</v>
      </c>
      <c r="I137" s="24"/>
      <c r="J137" s="24">
        <v>5922</v>
      </c>
      <c r="K137" s="24"/>
      <c r="L137" s="24">
        <v>11411</v>
      </c>
      <c r="M137" s="24"/>
      <c r="N137" s="24">
        <v>9913</v>
      </c>
      <c r="O137" s="24"/>
      <c r="P137" s="24">
        <v>4547</v>
      </c>
      <c r="Q137" s="24"/>
      <c r="R137" s="24">
        <v>5765</v>
      </c>
      <c r="S137" s="24"/>
      <c r="T137" s="24">
        <v>6464</v>
      </c>
      <c r="U137" s="25"/>
      <c r="V137" s="24">
        <v>5469</v>
      </c>
      <c r="W137" s="24"/>
      <c r="X137" s="24">
        <v>4056</v>
      </c>
      <c r="Y137" s="24"/>
      <c r="Z137" s="24">
        <f t="shared" si="8"/>
        <v>1413</v>
      </c>
      <c r="AA137" s="24"/>
      <c r="AB137" s="24">
        <v>6000</v>
      </c>
      <c r="AC137" s="25"/>
      <c r="AD137" s="59">
        <v>6759</v>
      </c>
      <c r="AE137" s="25"/>
      <c r="AF137" s="26">
        <v>6000</v>
      </c>
      <c r="AG137" s="27"/>
      <c r="AH137" s="26">
        <v>6000</v>
      </c>
      <c r="AI137" s="27"/>
      <c r="AJ137" s="26"/>
      <c r="AK137" s="25"/>
      <c r="AL137" s="26"/>
    </row>
    <row r="138" spans="1:38" s="28" customFormat="1" outlineLevel="3">
      <c r="A138" s="90">
        <v>133</v>
      </c>
      <c r="B138" s="72"/>
      <c r="C138" s="72" t="s">
        <v>122</v>
      </c>
      <c r="D138" s="73"/>
      <c r="E138" s="86"/>
      <c r="F138" s="24">
        <v>0</v>
      </c>
      <c r="G138" s="24"/>
      <c r="H138" s="24">
        <v>0</v>
      </c>
      <c r="I138" s="24"/>
      <c r="J138" s="24">
        <v>3478</v>
      </c>
      <c r="K138" s="24"/>
      <c r="L138" s="24">
        <v>2537</v>
      </c>
      <c r="M138" s="24"/>
      <c r="N138" s="24">
        <v>1195</v>
      </c>
      <c r="O138" s="24"/>
      <c r="P138" s="24">
        <v>3186</v>
      </c>
      <c r="Q138" s="24"/>
      <c r="R138" s="24">
        <v>3997</v>
      </c>
      <c r="S138" s="24"/>
      <c r="T138" s="24">
        <v>5190</v>
      </c>
      <c r="U138" s="25"/>
      <c r="V138" s="24">
        <v>5190</v>
      </c>
      <c r="W138" s="24"/>
      <c r="X138" s="24">
        <v>4000</v>
      </c>
      <c r="Y138" s="24"/>
      <c r="Z138" s="24">
        <f t="shared" si="8"/>
        <v>1190</v>
      </c>
      <c r="AA138" s="24"/>
      <c r="AB138" s="24">
        <v>5000</v>
      </c>
      <c r="AC138" s="25"/>
      <c r="AD138" s="59">
        <v>6583</v>
      </c>
      <c r="AE138" s="25"/>
      <c r="AF138" s="26">
        <v>5000</v>
      </c>
      <c r="AG138" s="27"/>
      <c r="AH138" s="26">
        <v>5000</v>
      </c>
      <c r="AI138" s="27"/>
      <c r="AJ138" s="26"/>
      <c r="AK138" s="25"/>
      <c r="AL138" s="26"/>
    </row>
    <row r="139" spans="1:38" s="28" customFormat="1" outlineLevel="3">
      <c r="A139" s="90">
        <v>134</v>
      </c>
      <c r="B139" s="72"/>
      <c r="C139" s="72" t="s">
        <v>123</v>
      </c>
      <c r="D139" s="73"/>
      <c r="E139" s="86"/>
      <c r="F139" s="24"/>
      <c r="G139" s="24"/>
      <c r="H139" s="24"/>
      <c r="I139" s="24"/>
      <c r="J139" s="24">
        <v>0</v>
      </c>
      <c r="K139" s="24"/>
      <c r="L139" s="24">
        <v>0</v>
      </c>
      <c r="M139" s="24"/>
      <c r="N139" s="24">
        <v>0</v>
      </c>
      <c r="O139" s="24"/>
      <c r="P139" s="24">
        <v>0</v>
      </c>
      <c r="Q139" s="24"/>
      <c r="R139" s="24">
        <v>0</v>
      </c>
      <c r="S139" s="24"/>
      <c r="T139" s="24"/>
      <c r="U139" s="25"/>
      <c r="V139" s="24">
        <v>0</v>
      </c>
      <c r="W139" s="24"/>
      <c r="X139" s="24"/>
      <c r="Y139" s="24"/>
      <c r="Z139" s="24"/>
      <c r="AA139" s="24"/>
      <c r="AC139" s="25"/>
      <c r="AD139" s="62"/>
      <c r="AE139" s="25"/>
      <c r="AF139" s="34"/>
      <c r="AG139" s="27"/>
      <c r="AH139" s="34"/>
      <c r="AI139" s="27"/>
      <c r="AJ139" s="34"/>
      <c r="AK139" s="25"/>
      <c r="AL139" s="34"/>
    </row>
    <row r="140" spans="1:38" s="28" customFormat="1" outlineLevel="3">
      <c r="A140" s="90">
        <v>135</v>
      </c>
      <c r="B140" s="72"/>
      <c r="C140" s="72" t="s">
        <v>124</v>
      </c>
      <c r="D140" s="73"/>
      <c r="E140" s="86"/>
      <c r="F140" s="24">
        <v>59358</v>
      </c>
      <c r="G140" s="24"/>
      <c r="H140" s="24">
        <v>105789</v>
      </c>
      <c r="I140" s="24"/>
      <c r="J140" s="24">
        <v>127968</v>
      </c>
      <c r="K140" s="24"/>
      <c r="L140" s="24">
        <v>38069</v>
      </c>
      <c r="M140" s="24"/>
      <c r="N140" s="24">
        <v>23953</v>
      </c>
      <c r="O140" s="24"/>
      <c r="P140" s="24">
        <v>53149</v>
      </c>
      <c r="Q140" s="24"/>
      <c r="R140" s="24">
        <v>135000</v>
      </c>
      <c r="S140" s="24"/>
      <c r="T140" s="24">
        <v>77794</v>
      </c>
      <c r="U140" s="25"/>
      <c r="V140" s="24">
        <v>63529</v>
      </c>
      <c r="W140" s="24"/>
      <c r="X140" s="24">
        <v>48295</v>
      </c>
      <c r="Y140" s="24"/>
      <c r="Z140" s="24">
        <f>ROUND((V140-X140),5)</f>
        <v>15234</v>
      </c>
      <c r="AA140" s="24"/>
      <c r="AB140" s="24">
        <v>70000</v>
      </c>
      <c r="AC140" s="25"/>
      <c r="AD140" s="62">
        <v>35448</v>
      </c>
      <c r="AE140" s="25"/>
      <c r="AF140" s="26">
        <v>70000</v>
      </c>
      <c r="AG140" s="27"/>
      <c r="AH140" s="26">
        <v>65000</v>
      </c>
      <c r="AI140" s="27"/>
      <c r="AJ140" s="26"/>
      <c r="AK140" s="25"/>
      <c r="AL140" s="26"/>
    </row>
    <row r="141" spans="1:38" s="28" customFormat="1" outlineLevel="3">
      <c r="A141" s="90">
        <v>136</v>
      </c>
      <c r="B141" s="72"/>
      <c r="C141" s="72" t="s">
        <v>125</v>
      </c>
      <c r="D141" s="73"/>
      <c r="E141" s="86"/>
      <c r="F141" s="24"/>
      <c r="G141" s="24"/>
      <c r="H141" s="24"/>
      <c r="I141" s="24"/>
      <c r="J141" s="24">
        <v>100</v>
      </c>
      <c r="K141" s="24"/>
      <c r="L141" s="24">
        <v>0</v>
      </c>
      <c r="M141" s="24"/>
      <c r="N141" s="24">
        <v>0</v>
      </c>
      <c r="O141" s="24"/>
      <c r="P141" s="24">
        <v>0</v>
      </c>
      <c r="Q141" s="24"/>
      <c r="R141" s="24">
        <v>0</v>
      </c>
      <c r="S141" s="24"/>
      <c r="T141" s="24"/>
      <c r="U141" s="25"/>
      <c r="V141" s="24">
        <v>0</v>
      </c>
      <c r="W141" s="24"/>
      <c r="X141" s="24"/>
      <c r="Y141" s="24"/>
      <c r="Z141" s="24"/>
      <c r="AA141" s="24"/>
      <c r="AC141" s="25"/>
      <c r="AD141" s="59"/>
      <c r="AE141" s="25"/>
      <c r="AF141" s="34"/>
      <c r="AG141" s="27"/>
      <c r="AH141" s="34"/>
      <c r="AI141" s="27"/>
      <c r="AJ141" s="34"/>
      <c r="AK141" s="25"/>
      <c r="AL141" s="34"/>
    </row>
    <row r="142" spans="1:38" s="28" customFormat="1" outlineLevel="3">
      <c r="A142" s="90">
        <v>137</v>
      </c>
      <c r="B142" s="72"/>
      <c r="C142" s="72" t="s">
        <v>126</v>
      </c>
      <c r="D142" s="73"/>
      <c r="E142" s="86"/>
      <c r="F142" s="24">
        <v>6965</v>
      </c>
      <c r="G142" s="24"/>
      <c r="H142" s="24">
        <v>20030</v>
      </c>
      <c r="I142" s="24"/>
      <c r="J142" s="24">
        <v>8673</v>
      </c>
      <c r="K142" s="24"/>
      <c r="L142" s="24">
        <v>9114</v>
      </c>
      <c r="M142" s="24"/>
      <c r="N142" s="24">
        <v>9506</v>
      </c>
      <c r="O142" s="24"/>
      <c r="P142" s="24">
        <v>15375</v>
      </c>
      <c r="Q142" s="24"/>
      <c r="R142" s="24">
        <v>15750</v>
      </c>
      <c r="S142" s="24"/>
      <c r="T142" s="24">
        <v>16550</v>
      </c>
      <c r="U142" s="25"/>
      <c r="V142" s="24">
        <v>16550</v>
      </c>
      <c r="W142" s="24"/>
      <c r="X142" s="24">
        <v>16500</v>
      </c>
      <c r="Y142" s="24"/>
      <c r="Z142" s="24">
        <f>ROUND((V142-X142),5)</f>
        <v>50</v>
      </c>
      <c r="AA142" s="24"/>
      <c r="AB142" s="24">
        <v>17000</v>
      </c>
      <c r="AC142" s="25"/>
      <c r="AD142" s="59">
        <v>17000</v>
      </c>
      <c r="AE142" s="25"/>
      <c r="AF142" s="26">
        <v>17000</v>
      </c>
      <c r="AG142" s="27"/>
      <c r="AH142" s="26">
        <v>17500</v>
      </c>
      <c r="AI142" s="27"/>
      <c r="AJ142" s="26"/>
      <c r="AK142" s="25"/>
      <c r="AL142" s="26"/>
    </row>
    <row r="143" spans="1:38" s="28" customFormat="1" outlineLevel="3">
      <c r="A143" s="90">
        <v>138</v>
      </c>
      <c r="B143" s="72"/>
      <c r="C143" s="72" t="s">
        <v>127</v>
      </c>
      <c r="D143" s="73"/>
      <c r="E143" s="86"/>
      <c r="F143" s="24">
        <v>178288</v>
      </c>
      <c r="G143" s="24"/>
      <c r="H143" s="24">
        <v>117049</v>
      </c>
      <c r="I143" s="24"/>
      <c r="J143" s="24">
        <v>93192</v>
      </c>
      <c r="K143" s="24"/>
      <c r="L143" s="24">
        <v>183748</v>
      </c>
      <c r="M143" s="24"/>
      <c r="N143" s="24">
        <v>132951</v>
      </c>
      <c r="O143" s="24"/>
      <c r="P143" s="24">
        <v>114863</v>
      </c>
      <c r="Q143" s="24"/>
      <c r="R143" s="24">
        <v>81313</v>
      </c>
      <c r="S143" s="24"/>
      <c r="T143" s="24">
        <v>106812</v>
      </c>
      <c r="U143" s="25"/>
      <c r="V143" s="24">
        <v>87394</v>
      </c>
      <c r="W143" s="24"/>
      <c r="X143" s="24">
        <v>50000</v>
      </c>
      <c r="Y143" s="24"/>
      <c r="Z143" s="24">
        <f>ROUND((V143-X143),5)</f>
        <v>37394</v>
      </c>
      <c r="AA143" s="24"/>
      <c r="AB143" s="24">
        <v>95000</v>
      </c>
      <c r="AC143" s="25"/>
      <c r="AD143" s="62">
        <v>68000</v>
      </c>
      <c r="AE143" s="25"/>
      <c r="AF143" s="26">
        <v>85000</v>
      </c>
      <c r="AG143" s="27"/>
      <c r="AH143" s="26">
        <v>75000</v>
      </c>
      <c r="AI143" s="27"/>
      <c r="AJ143" s="26"/>
      <c r="AK143" s="25"/>
      <c r="AL143" s="51"/>
    </row>
    <row r="144" spans="1:38" s="28" customFormat="1" outlineLevel="3">
      <c r="A144" s="90">
        <v>139</v>
      </c>
      <c r="B144" s="72"/>
      <c r="C144" s="72" t="s">
        <v>128</v>
      </c>
      <c r="D144" s="73"/>
      <c r="E144" s="86"/>
      <c r="F144" s="24">
        <v>0</v>
      </c>
      <c r="G144" s="24"/>
      <c r="H144" s="24">
        <v>0</v>
      </c>
      <c r="I144" s="24"/>
      <c r="J144" s="24">
        <v>0</v>
      </c>
      <c r="K144" s="24"/>
      <c r="L144" s="24">
        <v>15000</v>
      </c>
      <c r="M144" s="24"/>
      <c r="N144" s="24">
        <v>10328</v>
      </c>
      <c r="O144" s="24"/>
      <c r="P144" s="24">
        <v>0</v>
      </c>
      <c r="Q144" s="24"/>
      <c r="R144" s="24">
        <v>0</v>
      </c>
      <c r="S144" s="24"/>
      <c r="T144" s="24">
        <v>1462</v>
      </c>
      <c r="U144" s="25"/>
      <c r="V144" s="24">
        <v>594</v>
      </c>
      <c r="W144" s="24"/>
      <c r="X144" s="24"/>
      <c r="Y144" s="24"/>
      <c r="Z144" s="24"/>
      <c r="AA144" s="24"/>
      <c r="AC144" s="25"/>
      <c r="AD144" s="59">
        <v>853</v>
      </c>
      <c r="AE144" s="25"/>
      <c r="AF144" s="34"/>
      <c r="AG144" s="27"/>
      <c r="AH144" s="34"/>
      <c r="AI144" s="27"/>
      <c r="AJ144" s="34"/>
      <c r="AK144" s="25"/>
      <c r="AL144" s="34"/>
    </row>
    <row r="145" spans="1:38" s="28" customFormat="1" outlineLevel="3">
      <c r="A145" s="90">
        <v>140</v>
      </c>
      <c r="B145" s="72"/>
      <c r="C145" s="72" t="s">
        <v>129</v>
      </c>
      <c r="D145" s="73"/>
      <c r="E145" s="86"/>
      <c r="F145" s="24">
        <v>11260</v>
      </c>
      <c r="G145" s="24"/>
      <c r="H145" s="24">
        <v>6051</v>
      </c>
      <c r="I145" s="24"/>
      <c r="J145" s="24">
        <v>0</v>
      </c>
      <c r="K145" s="24"/>
      <c r="L145" s="24">
        <v>0</v>
      </c>
      <c r="M145" s="24"/>
      <c r="N145" s="24">
        <v>0</v>
      </c>
      <c r="O145" s="24"/>
      <c r="P145" s="24">
        <v>0</v>
      </c>
      <c r="Q145" s="24"/>
      <c r="R145" s="24">
        <v>0</v>
      </c>
      <c r="S145" s="24"/>
      <c r="T145" s="24"/>
      <c r="U145" s="25"/>
      <c r="V145" s="24">
        <v>0</v>
      </c>
      <c r="W145" s="24"/>
      <c r="X145" s="24"/>
      <c r="Y145" s="24"/>
      <c r="Z145" s="24"/>
      <c r="AA145" s="24"/>
      <c r="AC145" s="25"/>
      <c r="AD145" s="59"/>
      <c r="AE145" s="25"/>
      <c r="AF145" s="34"/>
      <c r="AG145" s="27"/>
      <c r="AH145" s="34"/>
      <c r="AI145" s="27"/>
      <c r="AJ145" s="34"/>
      <c r="AK145" s="25"/>
      <c r="AL145" s="34"/>
    </row>
    <row r="146" spans="1:38" s="28" customFormat="1" outlineLevel="3">
      <c r="A146" s="90">
        <v>141</v>
      </c>
      <c r="B146" s="72"/>
      <c r="C146" s="72" t="s">
        <v>130</v>
      </c>
      <c r="D146" s="73"/>
      <c r="E146" s="86"/>
      <c r="F146" s="24"/>
      <c r="G146" s="24"/>
      <c r="H146" s="24"/>
      <c r="I146" s="24"/>
      <c r="J146" s="24">
        <v>0</v>
      </c>
      <c r="K146" s="24"/>
      <c r="L146" s="24">
        <v>199</v>
      </c>
      <c r="M146" s="24"/>
      <c r="N146" s="24">
        <v>0</v>
      </c>
      <c r="O146" s="24"/>
      <c r="P146" s="24">
        <v>0</v>
      </c>
      <c r="Q146" s="24"/>
      <c r="R146" s="24">
        <v>0</v>
      </c>
      <c r="S146" s="24"/>
      <c r="T146" s="24"/>
      <c r="U146" s="25"/>
      <c r="V146" s="24">
        <v>0</v>
      </c>
      <c r="W146" s="24"/>
      <c r="X146" s="24"/>
      <c r="Y146" s="24"/>
      <c r="Z146" s="24"/>
      <c r="AA146" s="24"/>
      <c r="AC146" s="25"/>
      <c r="AD146" s="62"/>
      <c r="AE146" s="25"/>
      <c r="AF146" s="34"/>
      <c r="AG146" s="27"/>
      <c r="AH146" s="34"/>
      <c r="AI146" s="27"/>
      <c r="AJ146" s="34"/>
      <c r="AK146" s="25"/>
      <c r="AL146" s="34"/>
    </row>
    <row r="147" spans="1:38" s="28" customFormat="1" outlineLevel="3">
      <c r="A147" s="90">
        <v>142</v>
      </c>
      <c r="B147" s="72"/>
      <c r="C147" s="72" t="s">
        <v>131</v>
      </c>
      <c r="D147" s="73"/>
      <c r="E147" s="86"/>
      <c r="F147" s="24"/>
      <c r="G147" s="24"/>
      <c r="H147" s="24"/>
      <c r="I147" s="24"/>
      <c r="J147" s="24">
        <v>0</v>
      </c>
      <c r="K147" s="24"/>
      <c r="L147" s="24">
        <v>0</v>
      </c>
      <c r="M147" s="24"/>
      <c r="N147" s="24">
        <v>0</v>
      </c>
      <c r="O147" s="24"/>
      <c r="P147" s="24">
        <v>0</v>
      </c>
      <c r="Q147" s="24"/>
      <c r="R147" s="24">
        <v>0</v>
      </c>
      <c r="S147" s="24"/>
      <c r="T147" s="24"/>
      <c r="U147" s="25"/>
      <c r="V147" s="24">
        <v>0</v>
      </c>
      <c r="W147" s="24"/>
      <c r="X147" s="24"/>
      <c r="Y147" s="24"/>
      <c r="Z147" s="24"/>
      <c r="AA147" s="24"/>
      <c r="AC147" s="25"/>
      <c r="AD147" s="62"/>
      <c r="AE147" s="25"/>
      <c r="AF147" s="34"/>
      <c r="AG147" s="27"/>
      <c r="AH147" s="34"/>
      <c r="AI147" s="27"/>
      <c r="AJ147" s="34"/>
      <c r="AK147" s="25"/>
      <c r="AL147" s="34"/>
    </row>
    <row r="148" spans="1:38" s="28" customFormat="1" outlineLevel="3">
      <c r="A148" s="90">
        <v>143</v>
      </c>
      <c r="B148" s="72"/>
      <c r="C148" s="72" t="s">
        <v>132</v>
      </c>
      <c r="D148" s="73"/>
      <c r="E148" s="86"/>
      <c r="F148" s="24"/>
      <c r="G148" s="24"/>
      <c r="H148" s="24"/>
      <c r="I148" s="24"/>
      <c r="J148" s="24">
        <v>17373</v>
      </c>
      <c r="K148" s="24"/>
      <c r="L148" s="24">
        <v>8429</v>
      </c>
      <c r="M148" s="24"/>
      <c r="N148" s="24">
        <v>4626</v>
      </c>
      <c r="O148" s="24"/>
      <c r="P148" s="24">
        <v>5491</v>
      </c>
      <c r="Q148" s="24"/>
      <c r="R148" s="24">
        <v>8367</v>
      </c>
      <c r="S148" s="24"/>
      <c r="T148" s="24">
        <v>21875</v>
      </c>
      <c r="U148" s="25"/>
      <c r="V148" s="24">
        <v>12914</v>
      </c>
      <c r="W148" s="24"/>
      <c r="X148" s="24">
        <v>3000</v>
      </c>
      <c r="Y148" s="24"/>
      <c r="Z148" s="24">
        <f>ROUND((V148-X148),5)</f>
        <v>9914</v>
      </c>
      <c r="AA148" s="24"/>
      <c r="AB148" s="24">
        <v>12000</v>
      </c>
      <c r="AC148" s="25"/>
      <c r="AD148" s="59">
        <v>10828</v>
      </c>
      <c r="AE148" s="25"/>
      <c r="AF148" s="26">
        <v>10000</v>
      </c>
      <c r="AG148" s="27"/>
      <c r="AH148" s="26">
        <v>5000</v>
      </c>
      <c r="AI148" s="27"/>
      <c r="AJ148" s="26"/>
      <c r="AK148" s="25"/>
      <c r="AL148" s="51"/>
    </row>
    <row r="149" spans="1:38" s="28" customFormat="1" outlineLevel="3">
      <c r="A149" s="90">
        <v>144</v>
      </c>
      <c r="B149" s="72"/>
      <c r="C149" s="72" t="s">
        <v>133</v>
      </c>
      <c r="D149" s="73"/>
      <c r="E149" s="86"/>
      <c r="F149" s="24"/>
      <c r="G149" s="24"/>
      <c r="H149" s="24"/>
      <c r="I149" s="24"/>
      <c r="J149" s="24">
        <v>13473</v>
      </c>
      <c r="K149" s="24"/>
      <c r="L149" s="24">
        <v>13826</v>
      </c>
      <c r="M149" s="24"/>
      <c r="N149" s="24">
        <v>14684</v>
      </c>
      <c r="O149" s="24"/>
      <c r="P149" s="24">
        <v>5128</v>
      </c>
      <c r="Q149" s="24"/>
      <c r="R149" s="24">
        <v>2047</v>
      </c>
      <c r="S149" s="24"/>
      <c r="T149" s="24">
        <v>2616</v>
      </c>
      <c r="U149" s="25"/>
      <c r="V149" s="24">
        <v>2283</v>
      </c>
      <c r="W149" s="24"/>
      <c r="X149" s="24">
        <v>5320</v>
      </c>
      <c r="Y149" s="24"/>
      <c r="Z149" s="24">
        <f>ROUND((V149-X149),5)</f>
        <v>-3037</v>
      </c>
      <c r="AA149" s="24"/>
      <c r="AB149" s="24">
        <v>4000</v>
      </c>
      <c r="AC149" s="25"/>
      <c r="AD149" s="59">
        <v>4879</v>
      </c>
      <c r="AE149" s="25"/>
      <c r="AF149" s="26">
        <v>4000</v>
      </c>
      <c r="AG149" s="27"/>
      <c r="AH149" s="26">
        <v>5000</v>
      </c>
      <c r="AI149" s="27"/>
      <c r="AJ149" s="26"/>
      <c r="AK149" s="25"/>
      <c r="AL149" s="26"/>
    </row>
    <row r="150" spans="1:38" s="28" customFormat="1" outlineLevel="4">
      <c r="A150" s="90">
        <v>145</v>
      </c>
      <c r="B150" s="72"/>
      <c r="C150" s="72" t="s">
        <v>134</v>
      </c>
      <c r="D150" s="73"/>
      <c r="E150" s="86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5"/>
      <c r="V150" s="24"/>
      <c r="W150" s="24"/>
      <c r="X150" s="24"/>
      <c r="Y150" s="24"/>
      <c r="Z150" s="24"/>
      <c r="AA150" s="24"/>
      <c r="AB150" s="24"/>
      <c r="AC150" s="25"/>
      <c r="AD150" s="59"/>
      <c r="AE150" s="25"/>
      <c r="AF150" s="26"/>
      <c r="AG150" s="27"/>
      <c r="AH150" s="26"/>
      <c r="AI150" s="27"/>
      <c r="AJ150" s="26"/>
      <c r="AK150" s="25"/>
      <c r="AL150" s="26"/>
    </row>
    <row r="151" spans="1:38" s="28" customFormat="1" outlineLevel="4">
      <c r="A151" s="90">
        <v>146</v>
      </c>
      <c r="B151" s="72"/>
      <c r="C151" s="72"/>
      <c r="D151" s="73" t="s">
        <v>135</v>
      </c>
      <c r="E151" s="86"/>
      <c r="F151" s="24">
        <v>11836</v>
      </c>
      <c r="G151" s="24"/>
      <c r="H151" s="24">
        <v>20422</v>
      </c>
      <c r="I151" s="24"/>
      <c r="J151" s="24">
        <v>49470</v>
      </c>
      <c r="K151" s="24"/>
      <c r="L151" s="24">
        <v>72071</v>
      </c>
      <c r="M151" s="24"/>
      <c r="N151" s="24">
        <v>82957</v>
      </c>
      <c r="O151" s="24"/>
      <c r="P151" s="24">
        <v>84170</v>
      </c>
      <c r="Q151" s="24"/>
      <c r="R151" s="24">
        <v>88135</v>
      </c>
      <c r="S151" s="24"/>
      <c r="T151" s="24">
        <v>79165</v>
      </c>
      <c r="U151" s="25"/>
      <c r="V151" s="24">
        <v>65849</v>
      </c>
      <c r="W151" s="24"/>
      <c r="X151" s="24">
        <v>61300</v>
      </c>
      <c r="Y151" s="24"/>
      <c r="Z151" s="24">
        <f>ROUND((V151-X151),5)</f>
        <v>4549</v>
      </c>
      <c r="AA151" s="24"/>
      <c r="AB151" s="24">
        <v>85000</v>
      </c>
      <c r="AC151" s="25"/>
      <c r="AD151" s="59">
        <v>80970</v>
      </c>
      <c r="AE151" s="25"/>
      <c r="AF151" s="26">
        <v>85000</v>
      </c>
      <c r="AG151" s="27"/>
      <c r="AH151" s="26">
        <v>87000</v>
      </c>
      <c r="AI151" s="27"/>
      <c r="AJ151" s="26"/>
      <c r="AK151" s="25"/>
      <c r="AL151" s="51"/>
    </row>
    <row r="152" spans="1:38" s="28" customFormat="1" outlineLevel="4">
      <c r="A152" s="90">
        <v>147</v>
      </c>
      <c r="B152" s="72"/>
      <c r="C152" s="72"/>
      <c r="D152" s="73" t="s">
        <v>136</v>
      </c>
      <c r="E152" s="86"/>
      <c r="F152" s="24">
        <v>2495</v>
      </c>
      <c r="G152" s="24"/>
      <c r="H152" s="24">
        <v>2401</v>
      </c>
      <c r="I152" s="24"/>
      <c r="J152" s="24">
        <v>3499</v>
      </c>
      <c r="K152" s="24"/>
      <c r="L152" s="24">
        <v>1877</v>
      </c>
      <c r="M152" s="24"/>
      <c r="N152" s="24">
        <v>945</v>
      </c>
      <c r="O152" s="24"/>
      <c r="P152" s="24">
        <v>0</v>
      </c>
      <c r="Q152" s="24"/>
      <c r="R152" s="24">
        <v>0</v>
      </c>
      <c r="S152" s="24"/>
      <c r="T152" s="24"/>
      <c r="U152" s="25"/>
      <c r="V152" s="24">
        <v>0</v>
      </c>
      <c r="W152" s="24"/>
      <c r="X152" s="24"/>
      <c r="Y152" s="24"/>
      <c r="Z152" s="24"/>
      <c r="AA152" s="24"/>
      <c r="AC152" s="25"/>
      <c r="AD152" s="62"/>
      <c r="AE152" s="25"/>
      <c r="AF152" s="34"/>
      <c r="AG152" s="27"/>
      <c r="AH152" s="34"/>
      <c r="AI152" s="27"/>
      <c r="AJ152" s="34"/>
      <c r="AK152" s="25"/>
      <c r="AL152" s="34"/>
    </row>
    <row r="153" spans="1:38" s="28" customFormat="1" outlineLevel="4">
      <c r="A153" s="90">
        <v>148</v>
      </c>
      <c r="B153" s="72"/>
      <c r="C153" s="72"/>
      <c r="D153" s="73" t="s">
        <v>137</v>
      </c>
      <c r="E153" s="86"/>
      <c r="F153" s="24">
        <v>17660</v>
      </c>
      <c r="G153" s="24"/>
      <c r="H153" s="24">
        <v>14658</v>
      </c>
      <c r="I153" s="24"/>
      <c r="J153" s="24">
        <v>5803</v>
      </c>
      <c r="K153" s="24"/>
      <c r="L153" s="24">
        <v>6603</v>
      </c>
      <c r="M153" s="24"/>
      <c r="N153" s="24">
        <v>705</v>
      </c>
      <c r="O153" s="24"/>
      <c r="P153" s="24">
        <v>1243</v>
      </c>
      <c r="Q153" s="24"/>
      <c r="R153" s="24">
        <v>2943</v>
      </c>
      <c r="S153" s="24"/>
      <c r="T153" s="24">
        <v>3333</v>
      </c>
      <c r="U153" s="25"/>
      <c r="V153" s="24">
        <v>3034</v>
      </c>
      <c r="W153" s="24"/>
      <c r="X153" s="24">
        <v>467</v>
      </c>
      <c r="Y153" s="24"/>
      <c r="Z153" s="24">
        <f>ROUND((V153-X153),5)</f>
        <v>2567</v>
      </c>
      <c r="AA153" s="24"/>
      <c r="AB153" s="24">
        <v>2500</v>
      </c>
      <c r="AC153" s="25"/>
      <c r="AD153" s="59">
        <v>3584</v>
      </c>
      <c r="AE153" s="25"/>
      <c r="AF153" s="26">
        <v>2500</v>
      </c>
      <c r="AG153" s="27"/>
      <c r="AH153" s="26">
        <v>1200</v>
      </c>
      <c r="AI153" s="27"/>
      <c r="AJ153" s="26"/>
      <c r="AK153" s="25"/>
      <c r="AL153" s="26"/>
    </row>
    <row r="154" spans="1:38" s="28" customFormat="1" outlineLevel="4">
      <c r="A154" s="90">
        <v>149</v>
      </c>
      <c r="B154" s="72"/>
      <c r="C154" s="72"/>
      <c r="D154" s="73" t="s">
        <v>138</v>
      </c>
      <c r="E154" s="86"/>
      <c r="F154" s="24">
        <v>5406</v>
      </c>
      <c r="G154" s="24"/>
      <c r="H154" s="24">
        <v>6605</v>
      </c>
      <c r="I154" s="24"/>
      <c r="J154" s="24">
        <v>7430</v>
      </c>
      <c r="K154" s="24"/>
      <c r="L154" s="24">
        <v>6965</v>
      </c>
      <c r="M154" s="24"/>
      <c r="N154" s="24">
        <v>6557</v>
      </c>
      <c r="O154" s="24"/>
      <c r="P154" s="24">
        <v>6393</v>
      </c>
      <c r="Q154" s="24"/>
      <c r="R154" s="24">
        <v>6455</v>
      </c>
      <c r="S154" s="24"/>
      <c r="T154" s="24">
        <v>9659</v>
      </c>
      <c r="U154" s="25"/>
      <c r="V154" s="24">
        <v>8076</v>
      </c>
      <c r="W154" s="24"/>
      <c r="X154" s="24">
        <v>4272</v>
      </c>
      <c r="Y154" s="24"/>
      <c r="Z154" s="24">
        <f>ROUND((V154-X154),5)</f>
        <v>3804</v>
      </c>
      <c r="AA154" s="24"/>
      <c r="AB154" s="24">
        <v>8500</v>
      </c>
      <c r="AC154" s="25"/>
      <c r="AD154" s="59">
        <v>8858</v>
      </c>
      <c r="AE154" s="25"/>
      <c r="AF154" s="26">
        <v>8500</v>
      </c>
      <c r="AG154" s="27"/>
      <c r="AH154" s="26">
        <v>8500</v>
      </c>
      <c r="AI154" s="27"/>
      <c r="AJ154" s="26"/>
      <c r="AK154" s="25"/>
      <c r="AL154" s="26"/>
    </row>
    <row r="155" spans="1:38" s="28" customFormat="1" outlineLevel="4">
      <c r="A155" s="90">
        <v>150</v>
      </c>
      <c r="B155" s="72"/>
      <c r="C155" s="72"/>
      <c r="D155" s="73" t="s">
        <v>139</v>
      </c>
      <c r="E155" s="86"/>
      <c r="F155" s="24">
        <v>5035</v>
      </c>
      <c r="G155" s="24"/>
      <c r="H155" s="24">
        <v>3135</v>
      </c>
      <c r="I155" s="24"/>
      <c r="J155" s="24">
        <v>4556</v>
      </c>
      <c r="K155" s="24"/>
      <c r="L155" s="24">
        <v>5043</v>
      </c>
      <c r="M155" s="24"/>
      <c r="N155" s="24">
        <v>6262</v>
      </c>
      <c r="O155" s="24"/>
      <c r="P155" s="24">
        <v>5095</v>
      </c>
      <c r="Q155" s="24"/>
      <c r="R155" s="24">
        <v>4562</v>
      </c>
      <c r="S155" s="24"/>
      <c r="T155" s="24">
        <v>6850</v>
      </c>
      <c r="U155" s="25"/>
      <c r="V155" s="24">
        <v>4611</v>
      </c>
      <c r="W155" s="24"/>
      <c r="X155" s="24">
        <v>4100</v>
      </c>
      <c r="Y155" s="24"/>
      <c r="Z155" s="24">
        <f>ROUND((V155-X155),5)</f>
        <v>511</v>
      </c>
      <c r="AA155" s="24"/>
      <c r="AB155" s="24">
        <v>8000</v>
      </c>
      <c r="AC155" s="25"/>
      <c r="AD155" s="59">
        <v>9470</v>
      </c>
      <c r="AE155" s="25"/>
      <c r="AF155" s="26">
        <v>8000</v>
      </c>
      <c r="AG155" s="27"/>
      <c r="AH155" s="26">
        <v>7500</v>
      </c>
      <c r="AI155" s="27"/>
      <c r="AJ155" s="26"/>
      <c r="AK155" s="25"/>
      <c r="AL155" s="26"/>
    </row>
    <row r="156" spans="1:38" s="28" customFormat="1" outlineLevel="4">
      <c r="A156" s="90">
        <v>151</v>
      </c>
      <c r="B156" s="72"/>
      <c r="C156" s="72"/>
      <c r="D156" s="73" t="s">
        <v>140</v>
      </c>
      <c r="E156" s="86"/>
      <c r="F156" s="24"/>
      <c r="G156" s="24"/>
      <c r="H156" s="24"/>
      <c r="I156" s="24"/>
      <c r="J156" s="24">
        <v>0</v>
      </c>
      <c r="K156" s="24"/>
      <c r="L156" s="24">
        <v>140</v>
      </c>
      <c r="M156" s="24"/>
      <c r="N156" s="24">
        <v>0</v>
      </c>
      <c r="O156" s="24"/>
      <c r="P156" s="24">
        <v>0</v>
      </c>
      <c r="Q156" s="24"/>
      <c r="R156" s="24">
        <v>0</v>
      </c>
      <c r="S156" s="24"/>
      <c r="T156" s="24"/>
      <c r="U156" s="25"/>
      <c r="V156" s="24">
        <v>0</v>
      </c>
      <c r="W156" s="24"/>
      <c r="X156" s="24"/>
      <c r="Y156" s="24"/>
      <c r="Z156" s="24"/>
      <c r="AA156" s="24"/>
      <c r="AC156" s="25"/>
      <c r="AD156" s="62"/>
      <c r="AE156" s="25"/>
      <c r="AF156" s="34"/>
      <c r="AG156" s="27"/>
      <c r="AH156" s="34"/>
      <c r="AI156" s="27"/>
      <c r="AJ156" s="34"/>
      <c r="AK156" s="25"/>
      <c r="AL156" s="34"/>
    </row>
    <row r="157" spans="1:38" s="28" customFormat="1" ht="16.5" outlineLevel="4" thickBot="1">
      <c r="A157" s="90">
        <v>152</v>
      </c>
      <c r="B157" s="72"/>
      <c r="C157" s="72"/>
      <c r="D157" s="73" t="s">
        <v>141</v>
      </c>
      <c r="E157" s="86"/>
      <c r="F157" s="33">
        <v>8280</v>
      </c>
      <c r="G157" s="24"/>
      <c r="H157" s="33">
        <v>6977</v>
      </c>
      <c r="I157" s="24"/>
      <c r="J157" s="33">
        <v>5176</v>
      </c>
      <c r="K157" s="24"/>
      <c r="L157" s="33">
        <v>5886</v>
      </c>
      <c r="M157" s="24"/>
      <c r="N157" s="33">
        <v>7098</v>
      </c>
      <c r="O157" s="24"/>
      <c r="P157" s="33">
        <v>10665</v>
      </c>
      <c r="Q157" s="24"/>
      <c r="R157" s="33">
        <v>11572</v>
      </c>
      <c r="S157" s="24"/>
      <c r="T157" s="33">
        <v>19433</v>
      </c>
      <c r="U157" s="25"/>
      <c r="V157" s="33">
        <v>16231</v>
      </c>
      <c r="W157" s="24"/>
      <c r="X157" s="33">
        <v>5297</v>
      </c>
      <c r="Y157" s="24"/>
      <c r="Z157" s="33">
        <f>ROUND((V157-X157),5)</f>
        <v>10934</v>
      </c>
      <c r="AA157" s="24"/>
      <c r="AB157" s="33">
        <v>12000</v>
      </c>
      <c r="AC157" s="25"/>
      <c r="AD157" s="61">
        <v>23475</v>
      </c>
      <c r="AE157" s="25"/>
      <c r="AF157" s="26">
        <v>12000</v>
      </c>
      <c r="AG157" s="27"/>
      <c r="AH157" s="26">
        <v>10000</v>
      </c>
      <c r="AI157" s="27"/>
      <c r="AJ157" s="26"/>
      <c r="AK157" s="25"/>
      <c r="AL157" s="26"/>
    </row>
    <row r="158" spans="1:38" s="39" customFormat="1" outlineLevel="3">
      <c r="A158" s="90">
        <v>153</v>
      </c>
      <c r="B158" s="72"/>
      <c r="C158" s="72" t="s">
        <v>142</v>
      </c>
      <c r="D158" s="73"/>
      <c r="E158" s="86"/>
      <c r="F158" s="35">
        <f>ROUND(SUM(F150:F157),5)</f>
        <v>50712</v>
      </c>
      <c r="G158" s="35"/>
      <c r="H158" s="35">
        <f>ROUND(SUM(H150:H157),5)</f>
        <v>54198</v>
      </c>
      <c r="I158" s="35"/>
      <c r="J158" s="35">
        <f>ROUND(SUM(J150:J157),5)</f>
        <v>75934</v>
      </c>
      <c r="K158" s="35"/>
      <c r="L158" s="35">
        <f>ROUND(SUM(L150:L157),5)</f>
        <v>98585</v>
      </c>
      <c r="M158" s="35"/>
      <c r="N158" s="35">
        <f>ROUND(SUM(N150:N157),5)</f>
        <v>104524</v>
      </c>
      <c r="O158" s="35"/>
      <c r="P158" s="35">
        <f>ROUND(SUM(P150:P157),5)</f>
        <v>107566</v>
      </c>
      <c r="Q158" s="35"/>
      <c r="R158" s="35">
        <f>ROUND(SUM(R150:R157),5)</f>
        <v>113667</v>
      </c>
      <c r="S158" s="35"/>
      <c r="T158" s="35">
        <f>ROUND(SUM(T150:T157),5)</f>
        <v>118440</v>
      </c>
      <c r="U158" s="36"/>
      <c r="V158" s="35">
        <f>ROUND(SUM(V150:V157),5)</f>
        <v>97801</v>
      </c>
      <c r="W158" s="35"/>
      <c r="X158" s="35">
        <f>ROUND(SUM(X150:X157),5)</f>
        <v>75436</v>
      </c>
      <c r="Y158" s="35"/>
      <c r="Z158" s="35">
        <f>ROUND((V158-X158),5)</f>
        <v>22365</v>
      </c>
      <c r="AA158" s="35"/>
      <c r="AB158" s="35">
        <f t="shared" ref="AB158:AD158" si="9">ROUND(SUM(AB150:AB157),5)</f>
        <v>116000</v>
      </c>
      <c r="AC158" s="36"/>
      <c r="AD158" s="59">
        <f t="shared" si="9"/>
        <v>126357</v>
      </c>
      <c r="AE158" s="36"/>
      <c r="AF158" s="37">
        <f>ROUND(SUM(AF150:AF157),5)</f>
        <v>116000</v>
      </c>
      <c r="AG158" s="38"/>
      <c r="AH158" s="37">
        <f>ROUND(SUM(AH150:AH157),5)</f>
        <v>114200</v>
      </c>
      <c r="AI158" s="38"/>
      <c r="AJ158" s="37">
        <f>ROUND(SUM(AJ150:AJ157),5)</f>
        <v>0</v>
      </c>
      <c r="AK158" s="36"/>
      <c r="AL158" s="35">
        <f t="shared" ref="AL158" si="10">ROUND(SUM(AL150:AL157),5)</f>
        <v>0</v>
      </c>
    </row>
    <row r="159" spans="1:38" s="28" customFormat="1" ht="30" customHeight="1" outlineLevel="4">
      <c r="A159" s="90">
        <v>154</v>
      </c>
      <c r="B159" s="72"/>
      <c r="C159" s="72" t="s">
        <v>143</v>
      </c>
      <c r="D159" s="73"/>
      <c r="E159" s="86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5"/>
      <c r="V159" s="24"/>
      <c r="W159" s="24"/>
      <c r="X159" s="24"/>
      <c r="Y159" s="24"/>
      <c r="Z159" s="24"/>
      <c r="AA159" s="24"/>
      <c r="AB159" s="24"/>
      <c r="AC159" s="25"/>
      <c r="AD159" s="59"/>
      <c r="AE159" s="25"/>
      <c r="AF159" s="26"/>
      <c r="AG159" s="27"/>
      <c r="AH159" s="26"/>
      <c r="AI159" s="27"/>
      <c r="AJ159" s="26"/>
      <c r="AK159" s="25"/>
      <c r="AL159" s="26"/>
    </row>
    <row r="160" spans="1:38" s="28" customFormat="1" outlineLevel="4">
      <c r="A160" s="90">
        <v>155</v>
      </c>
      <c r="B160" s="72"/>
      <c r="C160" s="72"/>
      <c r="D160" s="73" t="s">
        <v>465</v>
      </c>
      <c r="E160" s="86"/>
      <c r="F160" s="24">
        <v>10037</v>
      </c>
      <c r="G160" s="24"/>
      <c r="H160" s="24">
        <v>6032</v>
      </c>
      <c r="I160" s="24"/>
      <c r="J160" s="24">
        <v>3056</v>
      </c>
      <c r="K160" s="24"/>
      <c r="L160" s="24">
        <v>7041</v>
      </c>
      <c r="M160" s="24"/>
      <c r="N160" s="24">
        <v>12036</v>
      </c>
      <c r="O160" s="24"/>
      <c r="P160" s="24">
        <v>7045</v>
      </c>
      <c r="Q160" s="24"/>
      <c r="R160" s="24">
        <v>9104</v>
      </c>
      <c r="S160" s="24"/>
      <c r="T160" s="24">
        <v>8898</v>
      </c>
      <c r="U160" s="25"/>
      <c r="V160" s="24">
        <v>6114</v>
      </c>
      <c r="W160" s="24"/>
      <c r="X160" s="24">
        <v>7984</v>
      </c>
      <c r="Y160" s="24"/>
      <c r="Z160" s="24">
        <f>ROUND((V160-X160),5)</f>
        <v>-1870</v>
      </c>
      <c r="AA160" s="24"/>
      <c r="AB160" s="24">
        <v>8000</v>
      </c>
      <c r="AC160" s="25"/>
      <c r="AD160" s="59">
        <v>8907</v>
      </c>
      <c r="AE160" s="25"/>
      <c r="AF160" s="26">
        <v>8000</v>
      </c>
      <c r="AG160" s="27"/>
      <c r="AH160" s="26">
        <v>7500</v>
      </c>
      <c r="AI160" s="27"/>
      <c r="AJ160" s="26"/>
      <c r="AK160" s="25"/>
      <c r="AL160" s="26"/>
    </row>
    <row r="161" spans="1:38" s="28" customFormat="1" outlineLevel="4">
      <c r="A161" s="90">
        <v>156</v>
      </c>
      <c r="B161" s="72"/>
      <c r="C161" s="72"/>
      <c r="D161" s="73" t="s">
        <v>144</v>
      </c>
      <c r="E161" s="86"/>
      <c r="F161" s="24"/>
      <c r="G161" s="24"/>
      <c r="H161" s="24"/>
      <c r="I161" s="24"/>
      <c r="J161" s="24">
        <v>600</v>
      </c>
      <c r="K161" s="24"/>
      <c r="L161" s="24">
        <v>0</v>
      </c>
      <c r="M161" s="24"/>
      <c r="N161" s="24">
        <v>0</v>
      </c>
      <c r="O161" s="24"/>
      <c r="P161" s="24">
        <v>0</v>
      </c>
      <c r="Q161" s="24"/>
      <c r="R161" s="24">
        <v>0</v>
      </c>
      <c r="S161" s="24"/>
      <c r="T161" s="24"/>
      <c r="U161" s="25"/>
      <c r="V161" s="24">
        <v>0</v>
      </c>
      <c r="W161" s="24"/>
      <c r="X161" s="24"/>
      <c r="Y161" s="24"/>
      <c r="Z161" s="24"/>
      <c r="AA161" s="24"/>
      <c r="AC161" s="25"/>
      <c r="AD161" s="62"/>
      <c r="AE161" s="25"/>
      <c r="AF161" s="34"/>
      <c r="AG161" s="27"/>
      <c r="AH161" s="34"/>
      <c r="AI161" s="27"/>
      <c r="AJ161" s="34"/>
      <c r="AK161" s="25"/>
      <c r="AL161" s="34"/>
    </row>
    <row r="162" spans="1:38" s="28" customFormat="1" outlineLevel="4">
      <c r="A162" s="90">
        <v>157</v>
      </c>
      <c r="B162" s="72"/>
      <c r="C162" s="72"/>
      <c r="D162" s="73" t="s">
        <v>145</v>
      </c>
      <c r="E162" s="86"/>
      <c r="F162" s="24"/>
      <c r="G162" s="24"/>
      <c r="H162" s="24"/>
      <c r="I162" s="24"/>
      <c r="J162" s="24">
        <v>4922</v>
      </c>
      <c r="K162" s="24"/>
      <c r="L162" s="24">
        <v>4475</v>
      </c>
      <c r="M162" s="24"/>
      <c r="N162" s="24">
        <v>0</v>
      </c>
      <c r="O162" s="24"/>
      <c r="P162" s="24">
        <v>0</v>
      </c>
      <c r="Q162" s="24"/>
      <c r="R162" s="24">
        <v>0</v>
      </c>
      <c r="S162" s="24"/>
      <c r="T162" s="24"/>
      <c r="U162" s="25"/>
      <c r="V162" s="24">
        <v>0</v>
      </c>
      <c r="W162" s="24"/>
      <c r="X162" s="24"/>
      <c r="Y162" s="24"/>
      <c r="Z162" s="24"/>
      <c r="AA162" s="24"/>
      <c r="AC162" s="25"/>
      <c r="AD162" s="62"/>
      <c r="AE162" s="25"/>
      <c r="AF162" s="34"/>
      <c r="AG162" s="27"/>
      <c r="AH162" s="34"/>
      <c r="AI162" s="27"/>
      <c r="AJ162" s="34"/>
      <c r="AK162" s="25"/>
      <c r="AL162" s="34"/>
    </row>
    <row r="163" spans="1:38" s="28" customFormat="1" outlineLevel="4">
      <c r="A163" s="90">
        <v>158</v>
      </c>
      <c r="B163" s="72"/>
      <c r="C163" s="72"/>
      <c r="D163" s="73" t="s">
        <v>146</v>
      </c>
      <c r="E163" s="86"/>
      <c r="F163" s="24"/>
      <c r="G163" s="24"/>
      <c r="H163" s="24"/>
      <c r="I163" s="24"/>
      <c r="J163" s="24">
        <v>554</v>
      </c>
      <c r="K163" s="24"/>
      <c r="L163" s="24">
        <v>718</v>
      </c>
      <c r="M163" s="24"/>
      <c r="N163" s="24">
        <v>0</v>
      </c>
      <c r="O163" s="24"/>
      <c r="P163" s="24">
        <v>0</v>
      </c>
      <c r="Q163" s="24"/>
      <c r="R163" s="24">
        <v>0</v>
      </c>
      <c r="S163" s="24"/>
      <c r="T163" s="24"/>
      <c r="U163" s="25"/>
      <c r="V163" s="24">
        <v>0</v>
      </c>
      <c r="W163" s="24"/>
      <c r="X163" s="24"/>
      <c r="Y163" s="24"/>
      <c r="Z163" s="24"/>
      <c r="AA163" s="24"/>
      <c r="AC163" s="25"/>
      <c r="AD163" s="62"/>
      <c r="AE163" s="25"/>
      <c r="AF163" s="34"/>
      <c r="AG163" s="27"/>
      <c r="AH163" s="34"/>
      <c r="AI163" s="27"/>
      <c r="AJ163" s="34"/>
      <c r="AK163" s="25"/>
      <c r="AL163" s="34"/>
    </row>
    <row r="164" spans="1:38" s="28" customFormat="1" outlineLevel="4">
      <c r="A164" s="90">
        <v>159</v>
      </c>
      <c r="B164" s="72"/>
      <c r="C164" s="72"/>
      <c r="D164" s="73" t="s">
        <v>147</v>
      </c>
      <c r="E164" s="86"/>
      <c r="F164" s="24"/>
      <c r="G164" s="24"/>
      <c r="H164" s="24"/>
      <c r="I164" s="24"/>
      <c r="J164" s="24">
        <v>2385</v>
      </c>
      <c r="K164" s="24"/>
      <c r="L164" s="24">
        <v>2505</v>
      </c>
      <c r="M164" s="24"/>
      <c r="N164" s="24">
        <v>0</v>
      </c>
      <c r="O164" s="24"/>
      <c r="P164" s="24">
        <v>0</v>
      </c>
      <c r="Q164" s="24"/>
      <c r="R164" s="24">
        <v>0</v>
      </c>
      <c r="S164" s="24"/>
      <c r="T164" s="24"/>
      <c r="U164" s="25"/>
      <c r="V164" s="24">
        <v>0</v>
      </c>
      <c r="W164" s="24"/>
      <c r="X164" s="24"/>
      <c r="Y164" s="24"/>
      <c r="Z164" s="24"/>
      <c r="AA164" s="24"/>
      <c r="AC164" s="25"/>
      <c r="AD164" s="62"/>
      <c r="AE164" s="25"/>
      <c r="AF164" s="34"/>
      <c r="AG164" s="27"/>
      <c r="AH164" s="34"/>
      <c r="AI164" s="27"/>
      <c r="AJ164" s="34"/>
      <c r="AK164" s="25"/>
      <c r="AL164" s="34"/>
    </row>
    <row r="165" spans="1:38" s="28" customFormat="1" outlineLevel="4">
      <c r="A165" s="90">
        <v>160</v>
      </c>
      <c r="B165" s="72"/>
      <c r="C165" s="72"/>
      <c r="D165" s="73" t="s">
        <v>148</v>
      </c>
      <c r="E165" s="86"/>
      <c r="F165" s="24"/>
      <c r="G165" s="24"/>
      <c r="H165" s="24"/>
      <c r="I165" s="24"/>
      <c r="J165" s="24">
        <v>1560</v>
      </c>
      <c r="K165" s="24"/>
      <c r="L165" s="24">
        <v>1393</v>
      </c>
      <c r="M165" s="24"/>
      <c r="N165" s="24">
        <v>0</v>
      </c>
      <c r="O165" s="24"/>
      <c r="P165" s="24">
        <v>0</v>
      </c>
      <c r="Q165" s="24"/>
      <c r="R165" s="24">
        <v>0</v>
      </c>
      <c r="S165" s="24"/>
      <c r="T165" s="24"/>
      <c r="U165" s="25"/>
      <c r="V165" s="24">
        <v>0</v>
      </c>
      <c r="W165" s="24"/>
      <c r="X165" s="24"/>
      <c r="Y165" s="24"/>
      <c r="Z165" s="24"/>
      <c r="AA165" s="24"/>
      <c r="AC165" s="25"/>
      <c r="AD165" s="62"/>
      <c r="AE165" s="25"/>
      <c r="AF165" s="34"/>
      <c r="AG165" s="27"/>
      <c r="AH165" s="34"/>
      <c r="AI165" s="27"/>
      <c r="AJ165" s="34"/>
      <c r="AK165" s="25"/>
      <c r="AL165" s="34"/>
    </row>
    <row r="166" spans="1:38" s="28" customFormat="1" ht="16.5" outlineLevel="4" thickBot="1">
      <c r="A166" s="90">
        <v>161</v>
      </c>
      <c r="B166" s="72"/>
      <c r="C166" s="72"/>
      <c r="D166" s="73" t="s">
        <v>149</v>
      </c>
      <c r="E166" s="86"/>
      <c r="F166" s="33">
        <v>5491</v>
      </c>
      <c r="G166" s="24"/>
      <c r="H166" s="33">
        <v>7418</v>
      </c>
      <c r="I166" s="24"/>
      <c r="J166" s="33">
        <v>1443</v>
      </c>
      <c r="K166" s="24"/>
      <c r="L166" s="33">
        <v>1443</v>
      </c>
      <c r="M166" s="24"/>
      <c r="N166" s="33">
        <v>5801</v>
      </c>
      <c r="O166" s="24"/>
      <c r="P166" s="33">
        <v>6293</v>
      </c>
      <c r="Q166" s="24"/>
      <c r="R166" s="33">
        <v>6576</v>
      </c>
      <c r="S166" s="24"/>
      <c r="T166" s="33">
        <v>9273</v>
      </c>
      <c r="U166" s="25"/>
      <c r="V166" s="33">
        <v>7291</v>
      </c>
      <c r="W166" s="24"/>
      <c r="X166" s="33">
        <v>4889</v>
      </c>
      <c r="Y166" s="24"/>
      <c r="Z166" s="33">
        <f>ROUND((V166-X166),5)</f>
        <v>2402</v>
      </c>
      <c r="AA166" s="24"/>
      <c r="AB166" s="33">
        <v>7999</v>
      </c>
      <c r="AC166" s="25"/>
      <c r="AD166" s="61">
        <v>8787</v>
      </c>
      <c r="AE166" s="25"/>
      <c r="AF166" s="26">
        <v>8000</v>
      </c>
      <c r="AG166" s="27"/>
      <c r="AH166" s="26">
        <v>8500</v>
      </c>
      <c r="AI166" s="27"/>
      <c r="AJ166" s="26"/>
      <c r="AK166" s="25"/>
      <c r="AL166" s="26"/>
    </row>
    <row r="167" spans="1:38" s="39" customFormat="1" outlineLevel="3">
      <c r="A167" s="90">
        <v>162</v>
      </c>
      <c r="B167" s="72"/>
      <c r="C167" s="72" t="s">
        <v>150</v>
      </c>
      <c r="D167" s="73"/>
      <c r="E167" s="86"/>
      <c r="F167" s="35">
        <f>ROUND(SUM(F159:F166),5)</f>
        <v>15528</v>
      </c>
      <c r="G167" s="35"/>
      <c r="H167" s="35">
        <f>ROUND(SUM(H159:H166),5)</f>
        <v>13450</v>
      </c>
      <c r="I167" s="35"/>
      <c r="J167" s="35">
        <f>ROUND(SUM(J159:J166),5)</f>
        <v>14520</v>
      </c>
      <c r="K167" s="35"/>
      <c r="L167" s="35">
        <f>ROUND(SUM(L159:L166),5)</f>
        <v>17575</v>
      </c>
      <c r="M167" s="35"/>
      <c r="N167" s="35">
        <f>ROUND(SUM(N159:N166),5)</f>
        <v>17837</v>
      </c>
      <c r="O167" s="35"/>
      <c r="P167" s="35">
        <f>ROUND(SUM(P159:P166),5)</f>
        <v>13338</v>
      </c>
      <c r="Q167" s="35"/>
      <c r="R167" s="35">
        <f>ROUND(SUM(R159:R166),5)</f>
        <v>15680</v>
      </c>
      <c r="S167" s="35"/>
      <c r="T167" s="35">
        <f>ROUND(SUM(T159:T166),5)</f>
        <v>18171</v>
      </c>
      <c r="U167" s="36"/>
      <c r="V167" s="35">
        <f>ROUND(SUM(V159:V166),5)</f>
        <v>13405</v>
      </c>
      <c r="W167" s="35"/>
      <c r="X167" s="35">
        <f>ROUND(SUM(X159:X166),5)</f>
        <v>12873</v>
      </c>
      <c r="Y167" s="35"/>
      <c r="Z167" s="35">
        <f>ROUND((V167-X167),5)</f>
        <v>532</v>
      </c>
      <c r="AA167" s="35"/>
      <c r="AB167" s="35">
        <f t="shared" ref="AB167:AD167" si="11">ROUND(SUM(AB159:AB166),5)</f>
        <v>15999</v>
      </c>
      <c r="AC167" s="36"/>
      <c r="AD167" s="59">
        <f t="shared" si="11"/>
        <v>17694</v>
      </c>
      <c r="AE167" s="36"/>
      <c r="AF167" s="37">
        <f>ROUND(SUM(AF159:AF166),5)</f>
        <v>16000</v>
      </c>
      <c r="AG167" s="38"/>
      <c r="AH167" s="37">
        <f>ROUND(SUM(AH159:AH166),5)</f>
        <v>16000</v>
      </c>
      <c r="AI167" s="38"/>
      <c r="AJ167" s="37">
        <f>ROUND(SUM(AJ159:AJ166),5)</f>
        <v>0</v>
      </c>
      <c r="AK167" s="36"/>
      <c r="AL167" s="35">
        <f t="shared" ref="AL167" si="12">ROUND(SUM(AL159:AL166),5)</f>
        <v>0</v>
      </c>
    </row>
    <row r="168" spans="1:38" s="28" customFormat="1" ht="30" customHeight="1" outlineLevel="4">
      <c r="A168" s="90">
        <v>163</v>
      </c>
      <c r="B168" s="72"/>
      <c r="C168" s="72" t="s">
        <v>151</v>
      </c>
      <c r="D168" s="73"/>
      <c r="E168" s="86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5"/>
      <c r="V168" s="24"/>
      <c r="W168" s="24"/>
      <c r="X168" s="24"/>
      <c r="Y168" s="24"/>
      <c r="Z168" s="24"/>
      <c r="AA168" s="24"/>
      <c r="AB168" s="24"/>
      <c r="AC168" s="25"/>
      <c r="AD168" s="59"/>
      <c r="AE168" s="25"/>
      <c r="AF168" s="26"/>
      <c r="AG168" s="27"/>
      <c r="AH168" s="26"/>
      <c r="AI168" s="27"/>
      <c r="AJ168" s="26"/>
      <c r="AK168" s="25"/>
      <c r="AL168" s="26"/>
    </row>
    <row r="169" spans="1:38" s="28" customFormat="1" outlineLevel="4">
      <c r="A169" s="90">
        <v>164</v>
      </c>
      <c r="B169" s="72"/>
      <c r="C169" s="72"/>
      <c r="D169" s="73" t="s">
        <v>152</v>
      </c>
      <c r="E169" s="86"/>
      <c r="F169" s="24">
        <v>232732</v>
      </c>
      <c r="G169" s="24"/>
      <c r="H169" s="24">
        <v>205863</v>
      </c>
      <c r="I169" s="24"/>
      <c r="J169" s="24">
        <v>219380</v>
      </c>
      <c r="K169" s="24"/>
      <c r="L169" s="24">
        <v>248804</v>
      </c>
      <c r="M169" s="24"/>
      <c r="N169" s="24">
        <v>229770</v>
      </c>
      <c r="O169" s="24"/>
      <c r="P169" s="24">
        <v>186595</v>
      </c>
      <c r="Q169" s="24"/>
      <c r="R169" s="24">
        <v>203816</v>
      </c>
      <c r="S169" s="24"/>
      <c r="T169" s="24">
        <v>211654</v>
      </c>
      <c r="U169" s="25"/>
      <c r="V169" s="24">
        <v>177169</v>
      </c>
      <c r="W169" s="24"/>
      <c r="X169" s="24">
        <v>130705</v>
      </c>
      <c r="Y169" s="24"/>
      <c r="Z169" s="24">
        <f>ROUND((V169-X169),5)</f>
        <v>46464</v>
      </c>
      <c r="AA169" s="24"/>
      <c r="AB169" s="24">
        <v>220000</v>
      </c>
      <c r="AC169" s="25"/>
      <c r="AD169" s="59">
        <v>211926</v>
      </c>
      <c r="AE169" s="25"/>
      <c r="AF169" s="26">
        <v>225000</v>
      </c>
      <c r="AG169" s="27"/>
      <c r="AH169" s="26">
        <v>210000</v>
      </c>
      <c r="AI169" s="27"/>
      <c r="AJ169" s="26"/>
      <c r="AK169" s="25"/>
      <c r="AL169" s="26"/>
    </row>
    <row r="170" spans="1:38" s="28" customFormat="1" outlineLevel="4">
      <c r="A170" s="90">
        <v>165</v>
      </c>
      <c r="B170" s="72"/>
      <c r="C170" s="72"/>
      <c r="D170" s="73" t="s">
        <v>153</v>
      </c>
      <c r="E170" s="86"/>
      <c r="F170" s="24">
        <v>56673</v>
      </c>
      <c r="G170" s="24"/>
      <c r="H170" s="24">
        <v>44336</v>
      </c>
      <c r="I170" s="24"/>
      <c r="J170" s="24">
        <v>51734</v>
      </c>
      <c r="K170" s="24"/>
      <c r="L170" s="24">
        <v>39391</v>
      </c>
      <c r="M170" s="24"/>
      <c r="N170" s="24">
        <v>25059</v>
      </c>
      <c r="O170" s="24"/>
      <c r="P170" s="24">
        <v>25091</v>
      </c>
      <c r="Q170" s="24"/>
      <c r="R170" s="24">
        <v>42309</v>
      </c>
      <c r="S170" s="24"/>
      <c r="T170" s="24">
        <v>43705</v>
      </c>
      <c r="U170" s="25"/>
      <c r="V170" s="24">
        <v>46493</v>
      </c>
      <c r="W170" s="24"/>
      <c r="X170" s="24">
        <v>30730</v>
      </c>
      <c r="Y170" s="24"/>
      <c r="Z170" s="24">
        <f>ROUND((V170-X170),5)</f>
        <v>15763</v>
      </c>
      <c r="AA170" s="24"/>
      <c r="AB170" s="24">
        <v>58000</v>
      </c>
      <c r="AC170" s="25"/>
      <c r="AD170" s="59">
        <v>62167</v>
      </c>
      <c r="AE170" s="25"/>
      <c r="AF170" s="26">
        <v>60000</v>
      </c>
      <c r="AG170" s="27"/>
      <c r="AH170" s="26">
        <v>52750</v>
      </c>
      <c r="AI170" s="27"/>
      <c r="AJ170" s="26"/>
      <c r="AK170" s="25"/>
      <c r="AL170" s="26"/>
    </row>
    <row r="171" spans="1:38" s="28" customFormat="1" outlineLevel="4">
      <c r="A171" s="90">
        <v>166</v>
      </c>
      <c r="B171" s="72"/>
      <c r="C171" s="72"/>
      <c r="D171" s="73" t="s">
        <v>154</v>
      </c>
      <c r="E171" s="86"/>
      <c r="F171" s="24">
        <v>15862</v>
      </c>
      <c r="G171" s="24"/>
      <c r="H171" s="24">
        <v>19419</v>
      </c>
      <c r="I171" s="24"/>
      <c r="J171" s="24">
        <v>21639</v>
      </c>
      <c r="K171" s="24"/>
      <c r="L171" s="24">
        <v>22392</v>
      </c>
      <c r="M171" s="24"/>
      <c r="N171" s="24">
        <v>17509</v>
      </c>
      <c r="O171" s="24"/>
      <c r="P171" s="24">
        <v>16439</v>
      </c>
      <c r="Q171" s="24"/>
      <c r="R171" s="24">
        <v>19389</v>
      </c>
      <c r="S171" s="24"/>
      <c r="T171" s="24">
        <v>20306</v>
      </c>
      <c r="U171" s="25"/>
      <c r="V171" s="24">
        <v>16899</v>
      </c>
      <c r="W171" s="24"/>
      <c r="X171" s="24">
        <v>12375</v>
      </c>
      <c r="Y171" s="24"/>
      <c r="Z171" s="24">
        <f>ROUND((V171-X171),5)</f>
        <v>4524</v>
      </c>
      <c r="AA171" s="24"/>
      <c r="AB171" s="24">
        <v>23000</v>
      </c>
      <c r="AC171" s="25"/>
      <c r="AD171" s="59">
        <v>40911</v>
      </c>
      <c r="AE171" s="25"/>
      <c r="AF171" s="26">
        <v>23000</v>
      </c>
      <c r="AG171" s="27"/>
      <c r="AH171" s="26">
        <v>21650</v>
      </c>
      <c r="AI171" s="27"/>
      <c r="AJ171" s="26"/>
      <c r="AK171" s="25"/>
      <c r="AL171" s="26"/>
    </row>
    <row r="172" spans="1:38" s="28" customFormat="1" outlineLevel="4">
      <c r="A172" s="90">
        <v>167</v>
      </c>
      <c r="B172" s="72"/>
      <c r="C172" s="72"/>
      <c r="D172" s="73" t="s">
        <v>155</v>
      </c>
      <c r="E172" s="86"/>
      <c r="F172" s="24"/>
      <c r="G172" s="24"/>
      <c r="H172" s="24"/>
      <c r="I172" s="24"/>
      <c r="J172" s="24">
        <v>4345</v>
      </c>
      <c r="K172" s="24"/>
      <c r="L172" s="24">
        <v>0</v>
      </c>
      <c r="M172" s="24"/>
      <c r="N172" s="24">
        <v>0</v>
      </c>
      <c r="O172" s="24"/>
      <c r="P172" s="24">
        <v>0</v>
      </c>
      <c r="Q172" s="24"/>
      <c r="R172" s="24">
        <v>0</v>
      </c>
      <c r="S172" s="24"/>
      <c r="T172" s="24">
        <v>0</v>
      </c>
      <c r="U172" s="25"/>
      <c r="V172" s="24">
        <v>0</v>
      </c>
      <c r="W172" s="24"/>
      <c r="X172" s="24"/>
      <c r="Y172" s="24"/>
      <c r="Z172" s="24"/>
      <c r="AA172" s="24"/>
      <c r="AC172" s="25"/>
      <c r="AD172" s="62">
        <v>7076</v>
      </c>
      <c r="AE172" s="25"/>
      <c r="AF172" s="34"/>
      <c r="AG172" s="27"/>
      <c r="AH172" s="34"/>
      <c r="AI172" s="27"/>
      <c r="AJ172" s="34"/>
      <c r="AK172" s="25"/>
      <c r="AL172" s="34"/>
    </row>
    <row r="173" spans="1:38" s="28" customFormat="1" ht="16.5" outlineLevel="4" thickBot="1">
      <c r="A173" s="90">
        <v>168</v>
      </c>
      <c r="B173" s="72"/>
      <c r="C173" s="72"/>
      <c r="D173" s="73" t="s">
        <v>156</v>
      </c>
      <c r="E173" s="86"/>
      <c r="F173" s="33">
        <v>5332</v>
      </c>
      <c r="G173" s="24"/>
      <c r="H173" s="33">
        <v>2729</v>
      </c>
      <c r="I173" s="24"/>
      <c r="J173" s="33">
        <v>5786</v>
      </c>
      <c r="K173" s="24"/>
      <c r="L173" s="33">
        <v>0</v>
      </c>
      <c r="M173" s="24"/>
      <c r="N173" s="33">
        <v>4489</v>
      </c>
      <c r="O173" s="24"/>
      <c r="P173" s="33">
        <v>3332</v>
      </c>
      <c r="Q173" s="24"/>
      <c r="R173" s="33">
        <v>4704</v>
      </c>
      <c r="S173" s="24"/>
      <c r="T173" s="33">
        <v>7710</v>
      </c>
      <c r="U173" s="25"/>
      <c r="V173" s="33">
        <v>6507</v>
      </c>
      <c r="W173" s="24"/>
      <c r="X173" s="33">
        <v>2845</v>
      </c>
      <c r="Y173" s="24"/>
      <c r="Z173" s="33">
        <f>ROUND((V173-X173),5)</f>
        <v>3662</v>
      </c>
      <c r="AA173" s="24"/>
      <c r="AB173" s="46">
        <v>7500</v>
      </c>
      <c r="AC173" s="25"/>
      <c r="AD173" s="65"/>
      <c r="AE173" s="25"/>
      <c r="AF173" s="26">
        <v>7500</v>
      </c>
      <c r="AG173" s="27"/>
      <c r="AH173" s="26">
        <v>7300</v>
      </c>
      <c r="AI173" s="27"/>
      <c r="AJ173" s="26"/>
      <c r="AK173" s="25"/>
      <c r="AL173" s="26"/>
    </row>
    <row r="174" spans="1:38" s="39" customFormat="1" outlineLevel="3">
      <c r="A174" s="90">
        <v>169</v>
      </c>
      <c r="B174" s="72"/>
      <c r="C174" s="72" t="s">
        <v>157</v>
      </c>
      <c r="D174" s="73"/>
      <c r="E174" s="86"/>
      <c r="F174" s="35">
        <f>ROUND(SUM(F168:F173),5)</f>
        <v>310599</v>
      </c>
      <c r="G174" s="35"/>
      <c r="H174" s="35">
        <f>ROUND(SUM(H168:H173),5)</f>
        <v>272347</v>
      </c>
      <c r="I174" s="35"/>
      <c r="J174" s="35">
        <f>ROUND(SUM(J168:J173),5)</f>
        <v>302884</v>
      </c>
      <c r="K174" s="35"/>
      <c r="L174" s="35">
        <f>ROUND(SUM(L168:L173),5)</f>
        <v>310587</v>
      </c>
      <c r="M174" s="35"/>
      <c r="N174" s="35">
        <f>ROUND(SUM(N168:N173),5)</f>
        <v>276827</v>
      </c>
      <c r="O174" s="35"/>
      <c r="P174" s="35">
        <f>ROUND(SUM(P168:P173),5)</f>
        <v>231457</v>
      </c>
      <c r="Q174" s="35"/>
      <c r="R174" s="35">
        <f>ROUND(SUM(R168:R173),5)</f>
        <v>270218</v>
      </c>
      <c r="S174" s="35"/>
      <c r="T174" s="35">
        <f>ROUND(SUM(T168:T173),5)</f>
        <v>283375</v>
      </c>
      <c r="U174" s="36"/>
      <c r="V174" s="35">
        <f>ROUND(SUM(V168:V173),5)</f>
        <v>247068</v>
      </c>
      <c r="W174" s="35"/>
      <c r="X174" s="35">
        <f>ROUND(SUM(X168:X173),5)</f>
        <v>176655</v>
      </c>
      <c r="Y174" s="35"/>
      <c r="Z174" s="35">
        <f>ROUND((V174-X174),5)</f>
        <v>70413</v>
      </c>
      <c r="AA174" s="35"/>
      <c r="AB174" s="35">
        <f t="shared" ref="AB174:AD174" si="13">ROUND(SUM(AB168:AB173),5)</f>
        <v>308500</v>
      </c>
      <c r="AC174" s="36"/>
      <c r="AD174" s="59">
        <f t="shared" si="13"/>
        <v>322080</v>
      </c>
      <c r="AE174" s="36"/>
      <c r="AF174" s="37">
        <f>ROUND(SUM(AF168:AF173),5)</f>
        <v>315500</v>
      </c>
      <c r="AG174" s="38"/>
      <c r="AH174" s="37">
        <f>ROUND(SUM(AH168:AH173),5)</f>
        <v>291700</v>
      </c>
      <c r="AI174" s="38"/>
      <c r="AJ174" s="37">
        <f>ROUND(SUM(AJ168:AJ173),5)</f>
        <v>0</v>
      </c>
      <c r="AK174" s="36"/>
      <c r="AL174" s="35">
        <f t="shared" ref="AL174" si="14">ROUND(SUM(AL168:AL173),5)</f>
        <v>0</v>
      </c>
    </row>
    <row r="175" spans="1:38" s="28" customFormat="1" ht="30" customHeight="1" outlineLevel="4">
      <c r="A175" s="90">
        <v>170</v>
      </c>
      <c r="B175" s="72"/>
      <c r="C175" s="72" t="s">
        <v>158</v>
      </c>
      <c r="D175" s="73"/>
      <c r="E175" s="86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5"/>
      <c r="V175" s="24"/>
      <c r="W175" s="24"/>
      <c r="X175" s="24"/>
      <c r="Y175" s="24"/>
      <c r="Z175" s="24"/>
      <c r="AA175" s="24"/>
      <c r="AB175" s="24"/>
      <c r="AC175" s="25"/>
      <c r="AD175" s="59"/>
      <c r="AE175" s="25"/>
      <c r="AF175" s="26"/>
      <c r="AG175" s="27"/>
      <c r="AH175" s="26"/>
      <c r="AI175" s="27"/>
      <c r="AJ175" s="26"/>
      <c r="AK175" s="25"/>
      <c r="AL175" s="26"/>
    </row>
    <row r="176" spans="1:38" s="28" customFormat="1" outlineLevel="4">
      <c r="A176" s="90">
        <v>171</v>
      </c>
      <c r="B176" s="72"/>
      <c r="C176" s="72"/>
      <c r="D176" s="73" t="s">
        <v>159</v>
      </c>
      <c r="E176" s="86"/>
      <c r="F176" s="24">
        <v>4963</v>
      </c>
      <c r="G176" s="24"/>
      <c r="H176" s="24">
        <v>3681</v>
      </c>
      <c r="I176" s="24"/>
      <c r="J176" s="24">
        <v>658</v>
      </c>
      <c r="K176" s="24"/>
      <c r="L176" s="24">
        <v>1413</v>
      </c>
      <c r="M176" s="24"/>
      <c r="N176" s="24">
        <v>1770</v>
      </c>
      <c r="O176" s="24"/>
      <c r="P176" s="24">
        <v>224</v>
      </c>
      <c r="Q176" s="24"/>
      <c r="R176" s="24">
        <v>0</v>
      </c>
      <c r="S176" s="24"/>
      <c r="T176" s="24">
        <v>315</v>
      </c>
      <c r="U176" s="25"/>
      <c r="V176" s="24">
        <v>315</v>
      </c>
      <c r="W176" s="24"/>
      <c r="X176" s="24"/>
      <c r="Y176" s="24"/>
      <c r="Z176" s="24"/>
      <c r="AA176" s="24"/>
      <c r="AB176" s="24">
        <v>500</v>
      </c>
      <c r="AC176" s="25"/>
      <c r="AD176" s="59">
        <v>790</v>
      </c>
      <c r="AE176" s="25"/>
      <c r="AF176" s="26">
        <v>500</v>
      </c>
      <c r="AG176" s="27"/>
      <c r="AH176" s="26">
        <v>0</v>
      </c>
      <c r="AI176" s="27"/>
      <c r="AJ176" s="26"/>
      <c r="AK176" s="25"/>
      <c r="AL176" s="26"/>
    </row>
    <row r="177" spans="1:38" s="28" customFormat="1" outlineLevel="4">
      <c r="A177" s="90">
        <v>172</v>
      </c>
      <c r="B177" s="72"/>
      <c r="C177" s="72"/>
      <c r="D177" s="73" t="s">
        <v>160</v>
      </c>
      <c r="E177" s="86"/>
      <c r="F177" s="46">
        <v>0</v>
      </c>
      <c r="G177" s="24"/>
      <c r="H177" s="46">
        <v>0</v>
      </c>
      <c r="I177" s="24"/>
      <c r="J177" s="46">
        <v>0</v>
      </c>
      <c r="K177" s="24"/>
      <c r="L177" s="46">
        <v>0</v>
      </c>
      <c r="M177" s="24"/>
      <c r="N177" s="46">
        <v>5532</v>
      </c>
      <c r="O177" s="24"/>
      <c r="P177" s="46">
        <v>6639</v>
      </c>
      <c r="Q177" s="24"/>
      <c r="R177" s="46">
        <v>1661</v>
      </c>
      <c r="S177" s="24"/>
      <c r="T177" s="46"/>
      <c r="U177" s="25"/>
      <c r="V177" s="46">
        <v>0</v>
      </c>
      <c r="W177" s="24"/>
      <c r="X177" s="46"/>
      <c r="Y177" s="24"/>
      <c r="Z177" s="46"/>
      <c r="AA177" s="24"/>
      <c r="AB177" s="24"/>
      <c r="AC177" s="25"/>
      <c r="AD177" s="59"/>
      <c r="AE177" s="25"/>
      <c r="AF177" s="26"/>
      <c r="AG177" s="27"/>
      <c r="AH177" s="26">
        <v>0</v>
      </c>
      <c r="AI177" s="27"/>
      <c r="AJ177" s="26"/>
      <c r="AK177" s="25"/>
      <c r="AL177" s="26"/>
    </row>
    <row r="178" spans="1:38" s="39" customFormat="1" outlineLevel="3">
      <c r="A178" s="90">
        <v>173</v>
      </c>
      <c r="B178" s="72"/>
      <c r="C178" s="72" t="s">
        <v>161</v>
      </c>
      <c r="D178" s="73"/>
      <c r="E178" s="86"/>
      <c r="F178" s="35">
        <f>ROUND(SUM(F175:F177),5)</f>
        <v>4963</v>
      </c>
      <c r="G178" s="35"/>
      <c r="H178" s="35">
        <f>ROUND(SUM(H175:H177),5)</f>
        <v>3681</v>
      </c>
      <c r="I178" s="35"/>
      <c r="J178" s="35">
        <f>ROUND(SUM(J175:J177),5)</f>
        <v>658</v>
      </c>
      <c r="K178" s="35"/>
      <c r="L178" s="35">
        <f>ROUND(SUM(L175:L177),5)</f>
        <v>1413</v>
      </c>
      <c r="M178" s="35"/>
      <c r="N178" s="35">
        <f>ROUND(SUM(N175:N177),5)</f>
        <v>7302</v>
      </c>
      <c r="O178" s="35"/>
      <c r="P178" s="35">
        <f>ROUND(SUM(P175:P177),5)</f>
        <v>6863</v>
      </c>
      <c r="Q178" s="35"/>
      <c r="R178" s="35">
        <f>ROUND(SUM(R175:R177),5)</f>
        <v>1661</v>
      </c>
      <c r="S178" s="35"/>
      <c r="T178" s="35">
        <f>ROUND(SUM(T175:T177),5)</f>
        <v>315</v>
      </c>
      <c r="U178" s="36"/>
      <c r="V178" s="35">
        <f>ROUND(SUM(V175:V177),5)</f>
        <v>315</v>
      </c>
      <c r="W178" s="35"/>
      <c r="X178" s="35"/>
      <c r="Y178" s="35"/>
      <c r="Z178" s="35"/>
      <c r="AA178" s="35"/>
      <c r="AB178" s="35">
        <f t="shared" ref="AB178:AD178" si="15">ROUND(SUM(AB175:AB177),5)</f>
        <v>500</v>
      </c>
      <c r="AC178" s="36"/>
      <c r="AD178" s="59">
        <f t="shared" si="15"/>
        <v>790</v>
      </c>
      <c r="AE178" s="36"/>
      <c r="AF178" s="37"/>
      <c r="AG178" s="38"/>
      <c r="AH178" s="37"/>
      <c r="AI178" s="38"/>
      <c r="AJ178" s="37"/>
      <c r="AK178" s="36"/>
      <c r="AL178" s="35">
        <f t="shared" ref="AL178" si="16">ROUND(SUM(AL175:AL177),5)</f>
        <v>0</v>
      </c>
    </row>
    <row r="179" spans="1:38" s="28" customFormat="1" ht="30" hidden="1" customHeight="1" outlineLevel="2">
      <c r="A179" s="90">
        <v>174</v>
      </c>
      <c r="B179" s="72" t="s">
        <v>162</v>
      </c>
      <c r="C179" s="72"/>
      <c r="D179" s="73"/>
      <c r="E179" s="86"/>
      <c r="F179" s="24">
        <f>ROUND(SUM(F129:F149)+F158+F167+F174+F178,5)</f>
        <v>770465</v>
      </c>
      <c r="G179" s="24"/>
      <c r="H179" s="24">
        <f>ROUND(SUM(H129:H149)+H158+H167+H174+H178,5)</f>
        <v>752677</v>
      </c>
      <c r="I179" s="24"/>
      <c r="J179" s="24">
        <f>ROUND(SUM(J129:J149)+J158+J167+J174+J178,5)</f>
        <v>736334</v>
      </c>
      <c r="K179" s="24"/>
      <c r="L179" s="24">
        <f>ROUND(SUM(L129:L149)+L158+L167+L174+L178,5)</f>
        <v>824481</v>
      </c>
      <c r="M179" s="24"/>
      <c r="N179" s="24">
        <f>ROUND(SUM(N129:N149)+N158+N167+N174+N178,5)</f>
        <v>694618</v>
      </c>
      <c r="O179" s="24"/>
      <c r="P179" s="24">
        <f>ROUND(SUM(P129:P149)+P158+P167+P174+P178,5)</f>
        <v>666223</v>
      </c>
      <c r="Q179" s="24"/>
      <c r="R179" s="24">
        <f>ROUND(SUM(R129:R149)+R158+R167+R174+R178,5)</f>
        <v>757524</v>
      </c>
      <c r="S179" s="24"/>
      <c r="T179" s="24">
        <f>ROUND(SUM(T129:T149)+T158+T167+T174+T178,5)</f>
        <v>787226</v>
      </c>
      <c r="U179" s="25"/>
      <c r="V179" s="24">
        <f>ROUND(SUM(V129:V149)+V158+V167+V174+V178,5)</f>
        <v>665800</v>
      </c>
      <c r="W179" s="24"/>
      <c r="X179" s="24">
        <f>ROUND(SUM(X129:X149)+X158+X167+X174+X178,5)</f>
        <v>488593</v>
      </c>
      <c r="Y179" s="24"/>
      <c r="Z179" s="24">
        <f>ROUND((V179-X179),5)</f>
        <v>177207</v>
      </c>
      <c r="AA179" s="24"/>
      <c r="AB179" s="24">
        <f t="shared" ref="AB179:AD179" si="17">ROUND(SUM(AB129:AB149)+AB158+AB167+AB174+AB178,5)</f>
        <v>781548</v>
      </c>
      <c r="AC179" s="25"/>
      <c r="AD179" s="59">
        <f t="shared" si="17"/>
        <v>763399</v>
      </c>
      <c r="AE179" s="25"/>
      <c r="AF179" s="26">
        <f>ROUND(SUM(AF129:AF149)+AF158+AF167+AF174+AF178,5)</f>
        <v>764000</v>
      </c>
      <c r="AG179" s="27"/>
      <c r="AH179" s="26">
        <f>ROUND(SUM(AH129:AH149)+AH158+AH167+AH174+AH178,5)</f>
        <v>731900</v>
      </c>
      <c r="AI179" s="27"/>
      <c r="AJ179" s="26">
        <f>ROUND(SUM(AJ129:AJ149)+AJ158+AJ167+AJ174+AJ178,5)</f>
        <v>0</v>
      </c>
      <c r="AK179" s="25"/>
      <c r="AL179" s="24">
        <f t="shared" ref="AL179" si="18">ROUND(SUM(AL129:AL149)+AL158+AL167+AL174+AL178,5)</f>
        <v>0</v>
      </c>
    </row>
    <row r="180" spans="1:38" s="28" customFormat="1" ht="30" hidden="1" customHeight="1" outlineLevel="3">
      <c r="A180" s="90">
        <v>175</v>
      </c>
      <c r="B180" s="72" t="s">
        <v>163</v>
      </c>
      <c r="C180" s="72"/>
      <c r="D180" s="73"/>
      <c r="E180" s="86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5"/>
      <c r="V180" s="24"/>
      <c r="W180" s="24"/>
      <c r="X180" s="24"/>
      <c r="Y180" s="24"/>
      <c r="Z180" s="24"/>
      <c r="AA180" s="24"/>
      <c r="AB180" s="24"/>
      <c r="AC180" s="25"/>
      <c r="AD180" s="59"/>
      <c r="AE180" s="25"/>
      <c r="AF180" s="26"/>
      <c r="AG180" s="27"/>
      <c r="AH180" s="26"/>
      <c r="AI180" s="27"/>
      <c r="AJ180" s="26"/>
      <c r="AK180" s="25"/>
      <c r="AL180" s="24"/>
    </row>
    <row r="181" spans="1:38" s="28" customFormat="1" hidden="1" outlineLevel="3">
      <c r="A181" s="90">
        <v>176</v>
      </c>
      <c r="B181" s="72"/>
      <c r="C181" s="72" t="s">
        <v>164</v>
      </c>
      <c r="D181" s="73"/>
      <c r="E181" s="86"/>
      <c r="F181" s="24">
        <v>0</v>
      </c>
      <c r="G181" s="24"/>
      <c r="H181" s="24">
        <v>0</v>
      </c>
      <c r="I181" s="24"/>
      <c r="J181" s="24">
        <v>0</v>
      </c>
      <c r="K181" s="24"/>
      <c r="L181" s="24">
        <v>0</v>
      </c>
      <c r="M181" s="24"/>
      <c r="N181" s="24">
        <v>0</v>
      </c>
      <c r="O181" s="24"/>
      <c r="P181" s="24">
        <v>0</v>
      </c>
      <c r="Q181" s="24"/>
      <c r="R181" s="24">
        <v>0</v>
      </c>
      <c r="S181" s="24"/>
      <c r="T181" s="24">
        <v>0</v>
      </c>
      <c r="U181" s="25"/>
      <c r="V181" s="24">
        <v>0</v>
      </c>
      <c r="W181" s="24"/>
      <c r="X181" s="24"/>
      <c r="Y181" s="24"/>
      <c r="Z181" s="24"/>
      <c r="AA181" s="24"/>
      <c r="AB181" s="24">
        <v>0</v>
      </c>
      <c r="AC181" s="25"/>
      <c r="AD181" s="59">
        <v>0</v>
      </c>
      <c r="AE181" s="25"/>
      <c r="AF181" s="26"/>
      <c r="AG181" s="27"/>
      <c r="AH181" s="26"/>
      <c r="AI181" s="27"/>
      <c r="AJ181" s="26"/>
      <c r="AK181" s="25"/>
      <c r="AL181" s="24">
        <v>0</v>
      </c>
    </row>
    <row r="182" spans="1:38" s="28" customFormat="1" hidden="1" outlineLevel="3">
      <c r="A182" s="90">
        <v>177</v>
      </c>
      <c r="B182" s="72"/>
      <c r="C182" s="72" t="s">
        <v>165</v>
      </c>
      <c r="D182" s="73"/>
      <c r="E182" s="86"/>
      <c r="F182" s="46">
        <v>3030</v>
      </c>
      <c r="G182" s="24"/>
      <c r="H182" s="46">
        <v>3030</v>
      </c>
      <c r="I182" s="24"/>
      <c r="J182" s="46">
        <v>3030</v>
      </c>
      <c r="K182" s="24"/>
      <c r="L182" s="46">
        <v>0</v>
      </c>
      <c r="M182" s="24"/>
      <c r="N182" s="46">
        <v>0</v>
      </c>
      <c r="O182" s="24"/>
      <c r="P182" s="46">
        <v>0</v>
      </c>
      <c r="Q182" s="24"/>
      <c r="R182" s="46">
        <v>0</v>
      </c>
      <c r="S182" s="24"/>
      <c r="T182" s="46">
        <v>0</v>
      </c>
      <c r="U182" s="25"/>
      <c r="V182" s="46">
        <v>0</v>
      </c>
      <c r="W182" s="24"/>
      <c r="X182" s="24"/>
      <c r="Y182" s="24"/>
      <c r="Z182" s="24"/>
      <c r="AA182" s="24"/>
      <c r="AB182" s="46">
        <v>0</v>
      </c>
      <c r="AC182" s="25"/>
      <c r="AD182" s="65">
        <v>0</v>
      </c>
      <c r="AE182" s="25"/>
      <c r="AF182" s="26"/>
      <c r="AG182" s="27"/>
      <c r="AH182" s="26"/>
      <c r="AI182" s="27"/>
      <c r="AJ182" s="26"/>
      <c r="AK182" s="25"/>
      <c r="AL182" s="46">
        <v>0</v>
      </c>
    </row>
    <row r="183" spans="1:38" s="28" customFormat="1" ht="16.5" hidden="1" outlineLevel="2" thickBot="1">
      <c r="A183" s="90">
        <v>178</v>
      </c>
      <c r="B183" s="72" t="s">
        <v>166</v>
      </c>
      <c r="C183" s="72"/>
      <c r="D183" s="73"/>
      <c r="E183" s="86"/>
      <c r="F183" s="47">
        <f>ROUND(SUM(F180:F182),5)</f>
        <v>3030</v>
      </c>
      <c r="G183" s="24"/>
      <c r="H183" s="47">
        <f>ROUND(SUM(H180:H182),5)</f>
        <v>3030</v>
      </c>
      <c r="I183" s="24"/>
      <c r="J183" s="47">
        <f>ROUND(SUM(J180:J182),5)</f>
        <v>3030</v>
      </c>
      <c r="K183" s="24"/>
      <c r="L183" s="47">
        <f>ROUND(SUM(L180:L182),5)</f>
        <v>0</v>
      </c>
      <c r="M183" s="24"/>
      <c r="N183" s="47">
        <f>ROUND(SUM(N180:N182),5)</f>
        <v>0</v>
      </c>
      <c r="O183" s="24"/>
      <c r="P183" s="47">
        <f>ROUND(SUM(P180:P182),5)</f>
        <v>0</v>
      </c>
      <c r="Q183" s="24"/>
      <c r="R183" s="47">
        <f>ROUND(SUM(R180:R182),5)</f>
        <v>0</v>
      </c>
      <c r="S183" s="24"/>
      <c r="T183" s="47">
        <f>ROUND(SUM(T180:T182),5)</f>
        <v>0</v>
      </c>
      <c r="U183" s="25"/>
      <c r="V183" s="47">
        <f>ROUND(SUM(V180:V182),5)</f>
        <v>0</v>
      </c>
      <c r="W183" s="24"/>
      <c r="X183" s="33"/>
      <c r="Y183" s="24"/>
      <c r="Z183" s="33"/>
      <c r="AA183" s="24"/>
      <c r="AB183" s="47">
        <f t="shared" ref="AB183:AD183" si="19">ROUND(SUM(AB180:AB182),5)</f>
        <v>0</v>
      </c>
      <c r="AC183" s="25"/>
      <c r="AD183" s="66">
        <f t="shared" si="19"/>
        <v>0</v>
      </c>
      <c r="AE183" s="25"/>
      <c r="AF183" s="26"/>
      <c r="AG183" s="27"/>
      <c r="AH183" s="26"/>
      <c r="AI183" s="27"/>
      <c r="AJ183" s="26"/>
      <c r="AK183" s="25"/>
      <c r="AL183" s="47">
        <f t="shared" ref="AL183" si="20">ROUND(SUM(AL180:AL182),5)</f>
        <v>0</v>
      </c>
    </row>
    <row r="184" spans="1:38" s="28" customFormat="1" ht="30" customHeight="1" outlineLevel="1" collapsed="1">
      <c r="A184" s="90">
        <v>179</v>
      </c>
      <c r="B184" s="84" t="s">
        <v>167</v>
      </c>
      <c r="C184" s="84"/>
      <c r="D184" s="85"/>
      <c r="E184" s="86"/>
      <c r="F184" s="52">
        <v>801348</v>
      </c>
      <c r="G184" s="52"/>
      <c r="H184" s="52">
        <v>769956</v>
      </c>
      <c r="I184" s="52"/>
      <c r="J184" s="52">
        <f>ROUND(J128+J179+J183,5)</f>
        <v>739364</v>
      </c>
      <c r="K184" s="52"/>
      <c r="L184" s="52">
        <f>ROUND(L128+L179+L183,5)</f>
        <v>824481</v>
      </c>
      <c r="M184" s="52"/>
      <c r="N184" s="52">
        <f>ROUND(N128+N179+N183,5)</f>
        <v>694618</v>
      </c>
      <c r="O184" s="52"/>
      <c r="P184" s="52">
        <f>ROUND(P128+P179+P183,5)</f>
        <v>666223</v>
      </c>
      <c r="Q184" s="52"/>
      <c r="R184" s="52">
        <f>ROUND(R128+R179+R183,5)</f>
        <v>757524</v>
      </c>
      <c r="S184" s="52"/>
      <c r="T184" s="52">
        <f>ROUND(T128+T179+T183,5)</f>
        <v>787226</v>
      </c>
      <c r="U184" s="52"/>
      <c r="V184" s="52">
        <f>ROUND(V128+V179+V183,5)</f>
        <v>665800</v>
      </c>
      <c r="W184" s="52"/>
      <c r="X184" s="52">
        <f>ROUND(X128+X179+X183,5)</f>
        <v>488593</v>
      </c>
      <c r="Y184" s="52"/>
      <c r="Z184" s="52">
        <f>ROUND((V184-X184),5)</f>
        <v>177207</v>
      </c>
      <c r="AA184" s="52"/>
      <c r="AB184" s="52">
        <f t="shared" ref="AB184:AD184" si="21">ROUND(AB128+AB179+AB183,5)</f>
        <v>781548</v>
      </c>
      <c r="AC184" s="52"/>
      <c r="AD184" s="60">
        <f t="shared" si="21"/>
        <v>763399</v>
      </c>
      <c r="AE184" s="52"/>
      <c r="AF184" s="51">
        <f>AF179</f>
        <v>764000</v>
      </c>
      <c r="AG184" s="51"/>
      <c r="AH184" s="51">
        <f>AH179</f>
        <v>731900</v>
      </c>
      <c r="AI184" s="51"/>
      <c r="AJ184" s="51">
        <f>AJ179</f>
        <v>0</v>
      </c>
      <c r="AK184" s="52"/>
      <c r="AL184" s="52">
        <f t="shared" ref="AL184" si="22">ROUND(AL128+AL179+AL183,5)</f>
        <v>0</v>
      </c>
    </row>
    <row r="185" spans="1:38" s="28" customFormat="1" ht="30" hidden="1" customHeight="1" outlineLevel="1">
      <c r="A185" s="90">
        <v>180</v>
      </c>
      <c r="B185" s="72" t="s">
        <v>168</v>
      </c>
      <c r="C185" s="72"/>
      <c r="D185" s="73"/>
      <c r="E185" s="86"/>
      <c r="F185" s="24"/>
      <c r="G185" s="24"/>
      <c r="H185" s="24"/>
      <c r="I185" s="24"/>
      <c r="J185" s="24">
        <v>0</v>
      </c>
      <c r="K185" s="24"/>
      <c r="L185" s="24">
        <v>300</v>
      </c>
      <c r="M185" s="24"/>
      <c r="N185" s="24">
        <v>0</v>
      </c>
      <c r="O185" s="24"/>
      <c r="P185" s="24">
        <v>0</v>
      </c>
      <c r="Q185" s="24"/>
      <c r="R185" s="24">
        <v>0</v>
      </c>
      <c r="S185" s="24"/>
      <c r="T185" s="24"/>
      <c r="U185" s="25"/>
      <c r="V185" s="24">
        <v>0</v>
      </c>
      <c r="W185" s="24"/>
      <c r="X185" s="24"/>
      <c r="Y185" s="24"/>
      <c r="Z185" s="24"/>
      <c r="AA185" s="24"/>
      <c r="AC185" s="25"/>
      <c r="AD185" s="62"/>
      <c r="AE185" s="25"/>
      <c r="AF185" s="34"/>
      <c r="AG185" s="27"/>
      <c r="AH185" s="34"/>
      <c r="AI185" s="27"/>
      <c r="AJ185" s="34"/>
      <c r="AK185" s="25"/>
      <c r="AL185" s="34"/>
    </row>
    <row r="186" spans="1:38" s="28" customFormat="1" hidden="1" outlineLevel="1">
      <c r="A186" s="90">
        <v>181</v>
      </c>
      <c r="B186" s="72" t="s">
        <v>169</v>
      </c>
      <c r="C186" s="72"/>
      <c r="D186" s="73"/>
      <c r="E186" s="86"/>
      <c r="F186" s="24"/>
      <c r="G186" s="24"/>
      <c r="H186" s="24"/>
      <c r="I186" s="24"/>
      <c r="J186" s="24">
        <v>0</v>
      </c>
      <c r="K186" s="24"/>
      <c r="L186" s="24">
        <v>11208</v>
      </c>
      <c r="M186" s="24"/>
      <c r="N186" s="24">
        <v>0</v>
      </c>
      <c r="O186" s="24"/>
      <c r="P186" s="24">
        <v>0</v>
      </c>
      <c r="Q186" s="24"/>
      <c r="R186" s="24">
        <v>0</v>
      </c>
      <c r="S186" s="24"/>
      <c r="T186" s="24"/>
      <c r="U186" s="25"/>
      <c r="V186" s="24">
        <v>0</v>
      </c>
      <c r="W186" s="24"/>
      <c r="X186" s="24"/>
      <c r="Y186" s="24"/>
      <c r="Z186" s="24"/>
      <c r="AA186" s="24"/>
      <c r="AC186" s="25"/>
      <c r="AD186" s="62"/>
      <c r="AE186" s="25"/>
      <c r="AF186" s="34"/>
      <c r="AG186" s="27"/>
      <c r="AH186" s="34"/>
      <c r="AI186" s="27"/>
      <c r="AJ186" s="34"/>
      <c r="AK186" s="25"/>
      <c r="AL186" s="34"/>
    </row>
    <row r="187" spans="1:38" s="28" customFormat="1" outlineLevel="2">
      <c r="A187" s="90">
        <v>182</v>
      </c>
      <c r="B187" s="72" t="s">
        <v>170</v>
      </c>
      <c r="C187" s="72"/>
      <c r="D187" s="73"/>
      <c r="E187" s="86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5"/>
      <c r="V187" s="24"/>
      <c r="W187" s="24"/>
      <c r="X187" s="24"/>
      <c r="Y187" s="24"/>
      <c r="Z187" s="24"/>
      <c r="AA187" s="24"/>
      <c r="AC187" s="25"/>
      <c r="AD187" s="62"/>
      <c r="AE187" s="25"/>
      <c r="AF187" s="34"/>
      <c r="AG187" s="27"/>
      <c r="AH187" s="34"/>
      <c r="AI187" s="27"/>
      <c r="AJ187" s="34"/>
      <c r="AK187" s="25"/>
      <c r="AL187" s="34"/>
    </row>
    <row r="188" spans="1:38" s="28" customFormat="1" hidden="1" outlineLevel="3">
      <c r="A188" s="90">
        <v>183</v>
      </c>
      <c r="B188" s="72" t="s">
        <v>171</v>
      </c>
      <c r="C188" s="72"/>
      <c r="D188" s="73"/>
      <c r="E188" s="86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5"/>
      <c r="V188" s="24"/>
      <c r="W188" s="24"/>
      <c r="X188" s="24"/>
      <c r="Y188" s="24"/>
      <c r="Z188" s="24"/>
      <c r="AA188" s="24"/>
      <c r="AC188" s="25"/>
      <c r="AD188" s="62"/>
      <c r="AE188" s="25"/>
      <c r="AF188" s="34"/>
      <c r="AG188" s="27"/>
      <c r="AH188" s="34"/>
      <c r="AI188" s="27"/>
      <c r="AJ188" s="34"/>
      <c r="AK188" s="25"/>
      <c r="AL188" s="34"/>
    </row>
    <row r="189" spans="1:38" s="28" customFormat="1" outlineLevel="3">
      <c r="A189" s="90">
        <v>184</v>
      </c>
      <c r="B189" s="72"/>
      <c r="C189" s="72" t="s">
        <v>172</v>
      </c>
      <c r="D189" s="73"/>
      <c r="E189" s="86"/>
      <c r="F189" s="24">
        <v>6541</v>
      </c>
      <c r="G189" s="24"/>
      <c r="H189" s="24">
        <v>3883</v>
      </c>
      <c r="I189" s="24"/>
      <c r="J189" s="24">
        <v>5406</v>
      </c>
      <c r="K189" s="24"/>
      <c r="L189" s="24">
        <v>3877</v>
      </c>
      <c r="M189" s="24"/>
      <c r="N189" s="24">
        <v>5460</v>
      </c>
      <c r="O189" s="24"/>
      <c r="P189" s="24">
        <v>2201</v>
      </c>
      <c r="Q189" s="24"/>
      <c r="R189" s="24">
        <v>8603</v>
      </c>
      <c r="S189" s="24"/>
      <c r="T189" s="24">
        <v>4413</v>
      </c>
      <c r="U189" s="25"/>
      <c r="V189" s="24">
        <v>3522</v>
      </c>
      <c r="W189" s="24"/>
      <c r="X189" s="24">
        <v>6188</v>
      </c>
      <c r="Y189" s="24"/>
      <c r="Z189" s="24">
        <f>ROUND((V189-X189),5)</f>
        <v>-2666</v>
      </c>
      <c r="AA189" s="24"/>
      <c r="AB189" s="24">
        <v>6200</v>
      </c>
      <c r="AC189" s="25"/>
      <c r="AD189" s="59">
        <v>3732</v>
      </c>
      <c r="AE189" s="25"/>
      <c r="AF189" s="26">
        <v>5000</v>
      </c>
      <c r="AG189" s="27"/>
      <c r="AH189" s="26">
        <v>3000</v>
      </c>
      <c r="AI189" s="27"/>
      <c r="AJ189" s="26">
        <v>6500</v>
      </c>
      <c r="AK189" s="25"/>
      <c r="AL189" s="26"/>
    </row>
    <row r="190" spans="1:38" s="28" customFormat="1" outlineLevel="3">
      <c r="A190" s="90">
        <v>185</v>
      </c>
      <c r="B190" s="72"/>
      <c r="C190" s="72" t="s">
        <v>173</v>
      </c>
      <c r="D190" s="73"/>
      <c r="E190" s="86"/>
      <c r="F190" s="24"/>
      <c r="G190" s="24"/>
      <c r="H190" s="24"/>
      <c r="I190" s="24"/>
      <c r="J190" s="24">
        <v>0</v>
      </c>
      <c r="K190" s="24"/>
      <c r="L190" s="24">
        <v>0</v>
      </c>
      <c r="M190" s="24"/>
      <c r="N190" s="24">
        <v>1218</v>
      </c>
      <c r="O190" s="24"/>
      <c r="P190" s="24">
        <v>10490</v>
      </c>
      <c r="Q190" s="24"/>
      <c r="R190" s="24">
        <v>7955</v>
      </c>
      <c r="S190" s="24"/>
      <c r="T190" s="24">
        <v>39459</v>
      </c>
      <c r="U190" s="25"/>
      <c r="V190" s="24">
        <v>36817</v>
      </c>
      <c r="W190" s="24"/>
      <c r="X190" s="24">
        <v>26677</v>
      </c>
      <c r="Y190" s="24"/>
      <c r="Z190" s="24">
        <f>ROUND((V190-X190),5)</f>
        <v>10140</v>
      </c>
      <c r="AA190" s="24"/>
      <c r="AB190" s="24">
        <v>11000</v>
      </c>
      <c r="AC190" s="25"/>
      <c r="AD190" s="59">
        <v>4663</v>
      </c>
      <c r="AE190" s="25"/>
      <c r="AF190" s="26">
        <v>7500</v>
      </c>
      <c r="AG190" s="27"/>
      <c r="AH190" s="26">
        <v>30000</v>
      </c>
      <c r="AI190" s="27"/>
      <c r="AJ190" s="26">
        <v>15000</v>
      </c>
      <c r="AK190" s="25"/>
      <c r="AL190" s="26"/>
    </row>
    <row r="191" spans="1:38" s="28" customFormat="1" outlineLevel="3">
      <c r="A191" s="90">
        <v>186</v>
      </c>
      <c r="B191" s="72"/>
      <c r="C191" s="72" t="s">
        <v>174</v>
      </c>
      <c r="D191" s="73"/>
      <c r="E191" s="86"/>
      <c r="F191" s="24">
        <v>7783</v>
      </c>
      <c r="G191" s="24"/>
      <c r="H191" s="24">
        <v>4658</v>
      </c>
      <c r="I191" s="24"/>
      <c r="J191" s="24">
        <v>10993</v>
      </c>
      <c r="K191" s="24"/>
      <c r="L191" s="24">
        <v>6665</v>
      </c>
      <c r="M191" s="24"/>
      <c r="N191" s="24">
        <v>11077</v>
      </c>
      <c r="O191" s="24"/>
      <c r="P191" s="24">
        <v>4685</v>
      </c>
      <c r="Q191" s="24"/>
      <c r="R191" s="24">
        <v>5044</v>
      </c>
      <c r="S191" s="24"/>
      <c r="T191" s="24">
        <v>4132</v>
      </c>
      <c r="U191" s="25"/>
      <c r="V191" s="24">
        <v>3597</v>
      </c>
      <c r="W191" s="24"/>
      <c r="X191" s="24">
        <v>3420</v>
      </c>
      <c r="Y191" s="24"/>
      <c r="Z191" s="24">
        <f>ROUND((V191-X191),5)</f>
        <v>177</v>
      </c>
      <c r="AA191" s="24"/>
      <c r="AB191" s="24">
        <v>4500</v>
      </c>
      <c r="AC191" s="25"/>
      <c r="AD191" s="59">
        <v>4939</v>
      </c>
      <c r="AE191" s="25"/>
      <c r="AF191" s="26">
        <v>4000</v>
      </c>
      <c r="AG191" s="27"/>
      <c r="AH191" s="26">
        <v>6000</v>
      </c>
      <c r="AI191" s="27"/>
      <c r="AJ191" s="26">
        <v>6000</v>
      </c>
      <c r="AK191" s="25"/>
      <c r="AL191" s="26"/>
    </row>
    <row r="192" spans="1:38" s="28" customFormat="1" outlineLevel="3">
      <c r="A192" s="90">
        <v>187</v>
      </c>
      <c r="B192" s="72"/>
      <c r="C192" s="72" t="s">
        <v>175</v>
      </c>
      <c r="D192" s="73"/>
      <c r="E192" s="86"/>
      <c r="F192" s="24">
        <v>14524</v>
      </c>
      <c r="G192" s="24"/>
      <c r="H192" s="24">
        <v>2873</v>
      </c>
      <c r="I192" s="24"/>
      <c r="J192" s="24">
        <v>11459</v>
      </c>
      <c r="K192" s="24"/>
      <c r="L192" s="24">
        <v>5014</v>
      </c>
      <c r="M192" s="24"/>
      <c r="N192" s="24">
        <v>6311</v>
      </c>
      <c r="O192" s="24"/>
      <c r="P192" s="24">
        <v>3376</v>
      </c>
      <c r="Q192" s="24"/>
      <c r="R192" s="24">
        <v>14589</v>
      </c>
      <c r="S192" s="24"/>
      <c r="T192" s="24">
        <v>12673</v>
      </c>
      <c r="U192" s="25"/>
      <c r="V192" s="24">
        <v>8894</v>
      </c>
      <c r="W192" s="24"/>
      <c r="X192" s="24">
        <v>30893</v>
      </c>
      <c r="Y192" s="24"/>
      <c r="Z192" s="24">
        <f>ROUND((V192-X192),5)</f>
        <v>-21999</v>
      </c>
      <c r="AA192" s="24"/>
      <c r="AB192" s="24">
        <v>13000</v>
      </c>
      <c r="AC192" s="25"/>
      <c r="AD192" s="59">
        <v>12944</v>
      </c>
      <c r="AE192" s="25"/>
      <c r="AF192" s="26">
        <v>2000</v>
      </c>
      <c r="AG192" s="27"/>
      <c r="AH192" s="26">
        <v>15000</v>
      </c>
      <c r="AI192" s="27"/>
      <c r="AJ192" s="26">
        <v>13000</v>
      </c>
      <c r="AK192" s="25"/>
      <c r="AL192" s="26"/>
    </row>
    <row r="193" spans="1:38" s="28" customFormat="1" hidden="1" outlineLevel="3">
      <c r="A193" s="90">
        <v>188</v>
      </c>
      <c r="B193" s="72"/>
      <c r="C193" s="72" t="s">
        <v>176</v>
      </c>
      <c r="D193" s="73"/>
      <c r="E193" s="86"/>
      <c r="F193" s="24"/>
      <c r="G193" s="24"/>
      <c r="H193" s="24"/>
      <c r="I193" s="24"/>
      <c r="J193" s="24">
        <v>0</v>
      </c>
      <c r="K193" s="24"/>
      <c r="L193" s="24">
        <v>109</v>
      </c>
      <c r="M193" s="24"/>
      <c r="N193" s="24">
        <v>486</v>
      </c>
      <c r="O193" s="24"/>
      <c r="P193" s="24">
        <v>48</v>
      </c>
      <c r="Q193" s="24"/>
      <c r="R193" s="24">
        <v>0</v>
      </c>
      <c r="S193" s="24"/>
      <c r="T193" s="24">
        <v>479</v>
      </c>
      <c r="U193" s="25"/>
      <c r="V193" s="24">
        <v>479</v>
      </c>
      <c r="W193" s="24"/>
      <c r="X193" s="24">
        <v>250</v>
      </c>
      <c r="Y193" s="24"/>
      <c r="Z193" s="24">
        <f>ROUND((V193-X193),5)</f>
        <v>229</v>
      </c>
      <c r="AA193" s="24"/>
      <c r="AB193" s="24">
        <v>1000</v>
      </c>
      <c r="AC193" s="25"/>
      <c r="AD193" s="59">
        <v>207</v>
      </c>
      <c r="AE193" s="25"/>
      <c r="AF193" s="26">
        <v>500</v>
      </c>
      <c r="AG193" s="27"/>
      <c r="AH193" s="26">
        <v>750</v>
      </c>
      <c r="AI193" s="27"/>
      <c r="AJ193" s="26">
        <v>500</v>
      </c>
      <c r="AK193" s="25"/>
      <c r="AL193" s="26"/>
    </row>
    <row r="194" spans="1:38" s="28" customFormat="1" hidden="1" outlineLevel="4">
      <c r="A194" s="90">
        <v>189</v>
      </c>
      <c r="B194" s="72"/>
      <c r="C194" s="72" t="s">
        <v>177</v>
      </c>
      <c r="D194" s="73"/>
      <c r="E194" s="86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5"/>
      <c r="V194" s="24"/>
      <c r="W194" s="24"/>
      <c r="X194" s="24"/>
      <c r="Y194" s="24"/>
      <c r="Z194" s="24"/>
      <c r="AA194" s="24"/>
      <c r="AB194" s="24"/>
      <c r="AC194" s="25"/>
      <c r="AD194" s="59"/>
      <c r="AE194" s="25"/>
      <c r="AF194" s="26"/>
      <c r="AG194" s="27"/>
      <c r="AH194" s="26"/>
      <c r="AI194" s="27"/>
      <c r="AJ194" s="26"/>
      <c r="AK194" s="25"/>
      <c r="AL194" s="26"/>
    </row>
    <row r="195" spans="1:38" s="28" customFormat="1" outlineLevel="4">
      <c r="A195" s="90">
        <v>190</v>
      </c>
      <c r="B195" s="72"/>
      <c r="C195" s="72"/>
      <c r="D195" s="73" t="s">
        <v>178</v>
      </c>
      <c r="E195" s="86"/>
      <c r="F195" s="24">
        <v>78823</v>
      </c>
      <c r="G195" s="24"/>
      <c r="H195" s="24">
        <v>63298</v>
      </c>
      <c r="I195" s="24"/>
      <c r="J195" s="24">
        <v>65433</v>
      </c>
      <c r="K195" s="24"/>
      <c r="L195" s="24">
        <v>59287</v>
      </c>
      <c r="M195" s="24"/>
      <c r="N195" s="24">
        <v>60477</v>
      </c>
      <c r="O195" s="24"/>
      <c r="P195" s="24">
        <v>80064</v>
      </c>
      <c r="Q195" s="24"/>
      <c r="R195" s="24">
        <v>98477</v>
      </c>
      <c r="S195" s="24"/>
      <c r="T195" s="24">
        <v>163120</v>
      </c>
      <c r="U195" s="25"/>
      <c r="V195" s="24">
        <v>129917</v>
      </c>
      <c r="W195" s="24"/>
      <c r="X195" s="24">
        <v>59399</v>
      </c>
      <c r="Y195" s="24"/>
      <c r="Z195" s="24">
        <f>ROUND((V195-X195),5)</f>
        <v>70518</v>
      </c>
      <c r="AA195" s="24"/>
      <c r="AB195" s="24">
        <v>190000</v>
      </c>
      <c r="AC195" s="25"/>
      <c r="AD195" s="59">
        <v>167406</v>
      </c>
      <c r="AE195" s="25"/>
      <c r="AF195" s="26">
        <v>200000</v>
      </c>
      <c r="AG195" s="27"/>
      <c r="AH195" s="26">
        <v>200000</v>
      </c>
      <c r="AI195" s="27"/>
      <c r="AJ195" s="26">
        <v>90000</v>
      </c>
      <c r="AK195" s="25"/>
      <c r="AL195" s="51"/>
    </row>
    <row r="196" spans="1:38" s="28" customFormat="1" hidden="1" outlineLevel="4">
      <c r="A196" s="90">
        <v>191</v>
      </c>
      <c r="B196" s="72"/>
      <c r="C196" s="72"/>
      <c r="D196" s="73" t="s">
        <v>179</v>
      </c>
      <c r="E196" s="86"/>
      <c r="F196" s="24">
        <v>13936</v>
      </c>
      <c r="G196" s="24"/>
      <c r="H196" s="24">
        <v>15704</v>
      </c>
      <c r="I196" s="24"/>
      <c r="J196" s="24">
        <v>1346</v>
      </c>
      <c r="K196" s="24"/>
      <c r="L196" s="24">
        <v>1083</v>
      </c>
      <c r="M196" s="24"/>
      <c r="N196" s="24">
        <v>0</v>
      </c>
      <c r="O196" s="24"/>
      <c r="P196" s="24">
        <v>0</v>
      </c>
      <c r="Q196" s="24"/>
      <c r="R196" s="24">
        <v>0</v>
      </c>
      <c r="S196" s="24"/>
      <c r="T196" s="24"/>
      <c r="U196" s="25"/>
      <c r="V196" s="24"/>
      <c r="W196" s="24"/>
      <c r="X196" s="24"/>
      <c r="Y196" s="24"/>
      <c r="Z196" s="24"/>
      <c r="AA196" s="24"/>
      <c r="AC196" s="25"/>
      <c r="AD196" s="62"/>
      <c r="AE196" s="25"/>
      <c r="AF196" s="34"/>
      <c r="AG196" s="27"/>
      <c r="AH196" s="34"/>
      <c r="AI196" s="27"/>
      <c r="AJ196" s="34"/>
      <c r="AK196" s="25"/>
      <c r="AL196" s="34"/>
    </row>
    <row r="197" spans="1:38" s="28" customFormat="1" outlineLevel="4">
      <c r="A197" s="90">
        <v>192</v>
      </c>
      <c r="B197" s="72"/>
      <c r="C197" s="72"/>
      <c r="D197" s="73" t="s">
        <v>180</v>
      </c>
      <c r="E197" s="86"/>
      <c r="F197" s="24">
        <v>5311</v>
      </c>
      <c r="G197" s="24"/>
      <c r="H197" s="24">
        <v>3622</v>
      </c>
      <c r="I197" s="24"/>
      <c r="J197" s="24">
        <v>16275</v>
      </c>
      <c r="K197" s="24"/>
      <c r="L197" s="24">
        <v>19981</v>
      </c>
      <c r="M197" s="24"/>
      <c r="N197" s="24">
        <v>17445</v>
      </c>
      <c r="O197" s="24"/>
      <c r="P197" s="24">
        <v>17275</v>
      </c>
      <c r="Q197" s="24"/>
      <c r="R197" s="24">
        <v>16501</v>
      </c>
      <c r="S197" s="24"/>
      <c r="T197" s="24">
        <v>15470</v>
      </c>
      <c r="U197" s="25"/>
      <c r="V197" s="24">
        <v>13509</v>
      </c>
      <c r="W197" s="24"/>
      <c r="X197" s="24">
        <v>9999</v>
      </c>
      <c r="Y197" s="24"/>
      <c r="Z197" s="24">
        <f>ROUND((V197-X197),5)</f>
        <v>3510</v>
      </c>
      <c r="AA197" s="24"/>
      <c r="AB197" s="24">
        <v>14000</v>
      </c>
      <c r="AC197" s="25"/>
      <c r="AD197" s="59">
        <v>12729</v>
      </c>
      <c r="AE197" s="25"/>
      <c r="AF197" s="26">
        <v>12000</v>
      </c>
      <c r="AG197" s="27"/>
      <c r="AH197" s="26">
        <v>16000</v>
      </c>
      <c r="AI197" s="27"/>
      <c r="AJ197" s="26">
        <v>15000</v>
      </c>
      <c r="AK197" s="25"/>
      <c r="AL197" s="51"/>
    </row>
    <row r="198" spans="1:38" s="28" customFormat="1" outlineLevel="4">
      <c r="A198" s="90">
        <v>193</v>
      </c>
      <c r="B198" s="72"/>
      <c r="C198" s="72"/>
      <c r="D198" s="73" t="s">
        <v>181</v>
      </c>
      <c r="E198" s="86"/>
      <c r="F198" s="24">
        <v>7129</v>
      </c>
      <c r="G198" s="24"/>
      <c r="H198" s="24">
        <v>7815</v>
      </c>
      <c r="I198" s="24"/>
      <c r="J198" s="24">
        <v>3184</v>
      </c>
      <c r="K198" s="24"/>
      <c r="L198" s="24">
        <v>4256</v>
      </c>
      <c r="M198" s="24"/>
      <c r="N198" s="24">
        <v>2445</v>
      </c>
      <c r="O198" s="24"/>
      <c r="P198" s="24">
        <v>2389</v>
      </c>
      <c r="Q198" s="24"/>
      <c r="R198" s="24">
        <v>1338</v>
      </c>
      <c r="S198" s="24"/>
      <c r="T198" s="24">
        <v>2219</v>
      </c>
      <c r="U198" s="25"/>
      <c r="V198" s="24">
        <v>2033</v>
      </c>
      <c r="W198" s="24"/>
      <c r="X198" s="24">
        <v>1948</v>
      </c>
      <c r="Y198" s="24"/>
      <c r="Z198" s="24">
        <f>ROUND((V198-X198),5)</f>
        <v>85</v>
      </c>
      <c r="AA198" s="24"/>
      <c r="AB198" s="24">
        <v>2500</v>
      </c>
      <c r="AC198" s="25"/>
      <c r="AD198" s="59">
        <v>1552</v>
      </c>
      <c r="AE198" s="25"/>
      <c r="AF198" s="26">
        <v>2000</v>
      </c>
      <c r="AG198" s="27"/>
      <c r="AH198" s="26">
        <v>3000</v>
      </c>
      <c r="AI198" s="27"/>
      <c r="AJ198" s="26">
        <v>3000</v>
      </c>
      <c r="AK198" s="25"/>
      <c r="AL198" s="26"/>
    </row>
    <row r="199" spans="1:38" s="28" customFormat="1" outlineLevel="4">
      <c r="A199" s="90">
        <v>194</v>
      </c>
      <c r="B199" s="72"/>
      <c r="C199" s="72"/>
      <c r="D199" s="73" t="s">
        <v>182</v>
      </c>
      <c r="E199" s="86"/>
      <c r="F199" s="24"/>
      <c r="G199" s="24"/>
      <c r="H199" s="24"/>
      <c r="I199" s="24"/>
      <c r="J199" s="24">
        <v>5354</v>
      </c>
      <c r="K199" s="24"/>
      <c r="L199" s="24">
        <v>9911</v>
      </c>
      <c r="M199" s="24"/>
      <c r="N199" s="24">
        <v>11737</v>
      </c>
      <c r="O199" s="24"/>
      <c r="P199" s="24">
        <v>7888</v>
      </c>
      <c r="Q199" s="24"/>
      <c r="R199" s="24">
        <v>10618</v>
      </c>
      <c r="S199" s="24"/>
      <c r="T199" s="24">
        <v>6196</v>
      </c>
      <c r="U199" s="25"/>
      <c r="V199" s="24">
        <v>6206</v>
      </c>
      <c r="W199" s="24"/>
      <c r="X199" s="24">
        <v>9457</v>
      </c>
      <c r="Y199" s="24"/>
      <c r="Z199" s="24">
        <f>ROUND((V199-X199),5)</f>
        <v>-3251</v>
      </c>
      <c r="AA199" s="24"/>
      <c r="AB199" s="24">
        <v>7000</v>
      </c>
      <c r="AC199" s="25"/>
      <c r="AD199" s="59">
        <v>4215</v>
      </c>
      <c r="AE199" s="25"/>
      <c r="AF199" s="26">
        <v>7000</v>
      </c>
      <c r="AG199" s="27"/>
      <c r="AH199" s="26">
        <v>8000</v>
      </c>
      <c r="AI199" s="27"/>
      <c r="AJ199" s="26">
        <v>10000</v>
      </c>
      <c r="AK199" s="25"/>
      <c r="AL199" s="26"/>
    </row>
    <row r="200" spans="1:38" s="39" customFormat="1" outlineLevel="3">
      <c r="A200" s="90">
        <v>195</v>
      </c>
      <c r="B200" s="72"/>
      <c r="C200" s="72" t="s">
        <v>183</v>
      </c>
      <c r="D200" s="73"/>
      <c r="E200" s="86"/>
      <c r="F200" s="35"/>
      <c r="G200" s="35"/>
      <c r="H200" s="35"/>
      <c r="I200" s="35"/>
      <c r="J200" s="35">
        <f>ROUND(SUM(J194:J199),5)</f>
        <v>91592</v>
      </c>
      <c r="K200" s="35"/>
      <c r="L200" s="35">
        <f>ROUND(SUM(L194:L199),5)</f>
        <v>94518</v>
      </c>
      <c r="M200" s="35"/>
      <c r="N200" s="35">
        <f>ROUND(SUM(N194:N199),5)</f>
        <v>92104</v>
      </c>
      <c r="O200" s="35"/>
      <c r="P200" s="35">
        <f>ROUND(SUM(P194:P199),5)</f>
        <v>107616</v>
      </c>
      <c r="Q200" s="35"/>
      <c r="R200" s="35">
        <f>ROUND(SUM(R194:R199),5)</f>
        <v>126934</v>
      </c>
      <c r="S200" s="35"/>
      <c r="T200" s="35">
        <f>ROUND(SUM(T194:T199),5)</f>
        <v>187005</v>
      </c>
      <c r="U200" s="36"/>
      <c r="V200" s="35">
        <f>ROUND(SUM(V194:V199),5)</f>
        <v>151665</v>
      </c>
      <c r="W200" s="35"/>
      <c r="X200" s="35">
        <f>ROUND(SUM(X194:X199),5)</f>
        <v>80803</v>
      </c>
      <c r="Y200" s="35"/>
      <c r="Z200" s="35">
        <f>ROUND((V200-X200),5)</f>
        <v>70862</v>
      </c>
      <c r="AA200" s="35"/>
      <c r="AB200" s="35">
        <f t="shared" ref="AB200:AD200" si="23">ROUND(SUM(AB194:AB199),5)</f>
        <v>213500</v>
      </c>
      <c r="AC200" s="36"/>
      <c r="AD200" s="59">
        <f t="shared" si="23"/>
        <v>185902</v>
      </c>
      <c r="AE200" s="36"/>
      <c r="AF200" s="37">
        <f>ROUND(SUM(AF194:AF199),5)</f>
        <v>221000</v>
      </c>
      <c r="AG200" s="38"/>
      <c r="AH200" s="37">
        <f>ROUND(SUM(AH194:AH199),5)</f>
        <v>227000</v>
      </c>
      <c r="AI200" s="38"/>
      <c r="AJ200" s="37">
        <f>ROUND(SUM(AJ194:AJ199),5)</f>
        <v>118000</v>
      </c>
      <c r="AK200" s="36"/>
      <c r="AL200" s="35">
        <f t="shared" ref="AL200" si="24">ROUND(SUM(AL194:AL199),5)</f>
        <v>0</v>
      </c>
    </row>
    <row r="201" spans="1:38" s="28" customFormat="1" outlineLevel="3">
      <c r="A201" s="90">
        <v>196</v>
      </c>
      <c r="B201" s="72"/>
      <c r="C201" s="72" t="s">
        <v>184</v>
      </c>
      <c r="D201" s="73"/>
      <c r="E201" s="86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5"/>
      <c r="V201" s="24"/>
      <c r="W201" s="24"/>
      <c r="X201" s="24"/>
      <c r="Y201" s="24"/>
      <c r="Z201" s="24"/>
      <c r="AA201" s="24"/>
      <c r="AB201" s="24"/>
      <c r="AC201" s="25"/>
      <c r="AD201" s="59"/>
      <c r="AE201" s="25"/>
      <c r="AF201" s="26"/>
      <c r="AG201" s="27"/>
      <c r="AH201" s="26"/>
      <c r="AI201" s="27"/>
      <c r="AJ201" s="26"/>
      <c r="AK201" s="25"/>
      <c r="AL201" s="26"/>
    </row>
    <row r="202" spans="1:38" s="28" customFormat="1" outlineLevel="4">
      <c r="A202" s="90">
        <v>197</v>
      </c>
      <c r="B202" s="72"/>
      <c r="C202" s="72"/>
      <c r="D202" s="73" t="s">
        <v>466</v>
      </c>
      <c r="E202" s="86"/>
      <c r="F202" s="24">
        <v>9517</v>
      </c>
      <c r="G202" s="24"/>
      <c r="H202" s="24">
        <v>10314</v>
      </c>
      <c r="I202" s="24"/>
      <c r="J202" s="24">
        <v>12197</v>
      </c>
      <c r="K202" s="24"/>
      <c r="L202" s="24">
        <v>12515</v>
      </c>
      <c r="M202" s="24"/>
      <c r="N202" s="24">
        <v>7302</v>
      </c>
      <c r="O202" s="24"/>
      <c r="P202" s="24">
        <v>4433</v>
      </c>
      <c r="Q202" s="24"/>
      <c r="R202" s="24">
        <v>4037</v>
      </c>
      <c r="S202" s="24"/>
      <c r="T202" s="24">
        <v>7066</v>
      </c>
      <c r="U202" s="25"/>
      <c r="V202" s="24">
        <v>6502</v>
      </c>
      <c r="W202" s="24"/>
      <c r="X202" s="24">
        <v>3707</v>
      </c>
      <c r="Y202" s="24"/>
      <c r="Z202" s="24">
        <f>ROUND((V202-X202),5)</f>
        <v>2795</v>
      </c>
      <c r="AA202" s="24"/>
      <c r="AB202" s="24">
        <v>5000</v>
      </c>
      <c r="AC202" s="25"/>
      <c r="AD202" s="59">
        <v>6982</v>
      </c>
      <c r="AE202" s="25"/>
      <c r="AF202" s="26">
        <v>5000</v>
      </c>
      <c r="AG202" s="27"/>
      <c r="AH202" s="26">
        <v>5500</v>
      </c>
      <c r="AI202" s="27"/>
      <c r="AJ202" s="26">
        <v>5000</v>
      </c>
      <c r="AK202" s="25"/>
      <c r="AL202" s="26"/>
    </row>
    <row r="203" spans="1:38" s="28" customFormat="1" outlineLevel="4">
      <c r="A203" s="90">
        <v>198</v>
      </c>
      <c r="B203" s="72"/>
      <c r="C203" s="72"/>
      <c r="D203" s="73" t="s">
        <v>185</v>
      </c>
      <c r="E203" s="86"/>
      <c r="F203" s="24"/>
      <c r="G203" s="24"/>
      <c r="H203" s="24"/>
      <c r="I203" s="24"/>
      <c r="J203" s="24"/>
      <c r="K203" s="24"/>
      <c r="L203" s="24"/>
      <c r="M203" s="24"/>
      <c r="N203" s="24">
        <v>0</v>
      </c>
      <c r="O203" s="24"/>
      <c r="P203" s="24">
        <v>0</v>
      </c>
      <c r="Q203" s="24"/>
      <c r="R203" s="24">
        <v>0</v>
      </c>
      <c r="S203" s="24"/>
      <c r="T203" s="24"/>
      <c r="U203" s="25"/>
      <c r="V203" s="24">
        <v>0</v>
      </c>
      <c r="W203" s="24"/>
      <c r="X203" s="24"/>
      <c r="Y203" s="24"/>
      <c r="Z203" s="24"/>
      <c r="AA203" s="24"/>
      <c r="AC203" s="25"/>
      <c r="AD203" s="62"/>
      <c r="AE203" s="25"/>
      <c r="AF203" s="34"/>
      <c r="AG203" s="27"/>
      <c r="AH203" s="34"/>
      <c r="AI203" s="27"/>
      <c r="AJ203" s="34"/>
      <c r="AK203" s="25"/>
      <c r="AL203" s="34"/>
    </row>
    <row r="204" spans="1:38" s="28" customFormat="1" hidden="1" outlineLevel="4">
      <c r="A204" s="90">
        <v>199</v>
      </c>
      <c r="B204" s="72"/>
      <c r="C204" s="72"/>
      <c r="D204" s="73" t="s">
        <v>186</v>
      </c>
      <c r="E204" s="86"/>
      <c r="F204" s="24"/>
      <c r="G204" s="24"/>
      <c r="H204" s="24"/>
      <c r="I204" s="24"/>
      <c r="J204" s="24"/>
      <c r="K204" s="24"/>
      <c r="L204" s="24"/>
      <c r="M204" s="24"/>
      <c r="N204" s="24">
        <v>0</v>
      </c>
      <c r="O204" s="24"/>
      <c r="P204" s="24">
        <v>0</v>
      </c>
      <c r="Q204" s="24"/>
      <c r="R204" s="24">
        <v>0</v>
      </c>
      <c r="S204" s="24"/>
      <c r="T204" s="24"/>
      <c r="U204" s="25"/>
      <c r="V204" s="24">
        <v>0</v>
      </c>
      <c r="W204" s="24"/>
      <c r="X204" s="24"/>
      <c r="Y204" s="24"/>
      <c r="Z204" s="24"/>
      <c r="AA204" s="24"/>
      <c r="AC204" s="25"/>
      <c r="AD204" s="62"/>
      <c r="AE204" s="25"/>
      <c r="AF204" s="34"/>
      <c r="AG204" s="27"/>
      <c r="AH204" s="34"/>
      <c r="AI204" s="27"/>
      <c r="AJ204" s="34"/>
      <c r="AK204" s="25"/>
      <c r="AL204" s="34"/>
    </row>
    <row r="205" spans="1:38" s="28" customFormat="1" hidden="1" outlineLevel="4">
      <c r="A205" s="90">
        <v>200</v>
      </c>
      <c r="B205" s="72"/>
      <c r="C205" s="72"/>
      <c r="D205" s="73" t="s">
        <v>187</v>
      </c>
      <c r="E205" s="86"/>
      <c r="F205" s="24"/>
      <c r="G205" s="24"/>
      <c r="H205" s="24"/>
      <c r="I205" s="24"/>
      <c r="J205" s="24"/>
      <c r="K205" s="24"/>
      <c r="L205" s="24"/>
      <c r="M205" s="24"/>
      <c r="N205" s="24">
        <v>0</v>
      </c>
      <c r="O205" s="24"/>
      <c r="P205" s="24">
        <v>0</v>
      </c>
      <c r="Q205" s="24"/>
      <c r="R205" s="24">
        <v>0</v>
      </c>
      <c r="S205" s="24"/>
      <c r="T205" s="24"/>
      <c r="U205" s="25"/>
      <c r="V205" s="24">
        <v>0</v>
      </c>
      <c r="W205" s="24"/>
      <c r="X205" s="24"/>
      <c r="Y205" s="24"/>
      <c r="Z205" s="24"/>
      <c r="AA205" s="24"/>
      <c r="AC205" s="25"/>
      <c r="AD205" s="62"/>
      <c r="AE205" s="25"/>
      <c r="AF205" s="34"/>
      <c r="AG205" s="27"/>
      <c r="AH205" s="34"/>
      <c r="AI205" s="27"/>
      <c r="AJ205" s="34"/>
      <c r="AK205" s="25"/>
      <c r="AL205" s="34"/>
    </row>
    <row r="206" spans="1:38" s="28" customFormat="1" hidden="1" outlineLevel="4">
      <c r="A206" s="90">
        <v>201</v>
      </c>
      <c r="B206" s="72"/>
      <c r="C206" s="72"/>
      <c r="D206" s="73" t="s">
        <v>188</v>
      </c>
      <c r="E206" s="86"/>
      <c r="F206" s="24"/>
      <c r="G206" s="24"/>
      <c r="H206" s="24"/>
      <c r="I206" s="24"/>
      <c r="J206" s="24"/>
      <c r="K206" s="24"/>
      <c r="L206" s="24"/>
      <c r="M206" s="24"/>
      <c r="N206" s="24">
        <v>0</v>
      </c>
      <c r="O206" s="24"/>
      <c r="P206" s="24">
        <v>0</v>
      </c>
      <c r="Q206" s="24"/>
      <c r="R206" s="24">
        <v>0</v>
      </c>
      <c r="S206" s="24"/>
      <c r="T206" s="24"/>
      <c r="U206" s="25"/>
      <c r="V206" s="24">
        <v>0</v>
      </c>
      <c r="W206" s="24"/>
      <c r="X206" s="24"/>
      <c r="Y206" s="24"/>
      <c r="Z206" s="24"/>
      <c r="AA206" s="24"/>
      <c r="AC206" s="25"/>
      <c r="AD206" s="62"/>
      <c r="AE206" s="25"/>
      <c r="AF206" s="34"/>
      <c r="AG206" s="27"/>
      <c r="AH206" s="34"/>
      <c r="AI206" s="27"/>
      <c r="AJ206" s="34"/>
      <c r="AK206" s="25"/>
      <c r="AL206" s="34"/>
    </row>
    <row r="207" spans="1:38" s="28" customFormat="1" ht="16.5" outlineLevel="4" thickBot="1">
      <c r="A207" s="90">
        <v>202</v>
      </c>
      <c r="B207" s="72"/>
      <c r="C207" s="72"/>
      <c r="D207" s="73" t="s">
        <v>189</v>
      </c>
      <c r="E207" s="86"/>
      <c r="F207" s="33">
        <v>6778</v>
      </c>
      <c r="G207" s="24"/>
      <c r="H207" s="33">
        <v>7418</v>
      </c>
      <c r="I207" s="24"/>
      <c r="J207" s="33">
        <v>6365</v>
      </c>
      <c r="K207" s="24"/>
      <c r="L207" s="33">
        <v>5918</v>
      </c>
      <c r="M207" s="24"/>
      <c r="N207" s="33">
        <v>5379</v>
      </c>
      <c r="O207" s="24"/>
      <c r="P207" s="33">
        <v>6293</v>
      </c>
      <c r="Q207" s="24"/>
      <c r="R207" s="33">
        <v>6340</v>
      </c>
      <c r="S207" s="24"/>
      <c r="T207" s="33">
        <v>6481</v>
      </c>
      <c r="U207" s="25"/>
      <c r="V207" s="33">
        <v>5265</v>
      </c>
      <c r="W207" s="24"/>
      <c r="X207" s="33">
        <v>4123</v>
      </c>
      <c r="Y207" s="24"/>
      <c r="Z207" s="33">
        <f>ROUND((V207-X207),5)</f>
        <v>1142</v>
      </c>
      <c r="AA207" s="24"/>
      <c r="AB207" s="33">
        <v>6000</v>
      </c>
      <c r="AC207" s="25"/>
      <c r="AD207" s="61">
        <v>6138</v>
      </c>
      <c r="AE207" s="25"/>
      <c r="AF207" s="26">
        <v>6000</v>
      </c>
      <c r="AG207" s="27"/>
      <c r="AH207" s="26">
        <v>6000</v>
      </c>
      <c r="AI207" s="27"/>
      <c r="AJ207" s="26">
        <v>6000</v>
      </c>
      <c r="AK207" s="25"/>
      <c r="AL207" s="26"/>
    </row>
    <row r="208" spans="1:38" s="39" customFormat="1" outlineLevel="3">
      <c r="A208" s="90">
        <v>203</v>
      </c>
      <c r="B208" s="72"/>
      <c r="C208" s="72" t="s">
        <v>190</v>
      </c>
      <c r="D208" s="73"/>
      <c r="E208" s="86"/>
      <c r="F208" s="35">
        <f>ROUND(SUM(F201:F207),5)</f>
        <v>16295</v>
      </c>
      <c r="G208" s="35"/>
      <c r="H208" s="35">
        <f>ROUND(SUM(H201:H207),5)</f>
        <v>17732</v>
      </c>
      <c r="I208" s="35"/>
      <c r="J208" s="35">
        <f>ROUND(SUM(J201:J207),5)</f>
        <v>18562</v>
      </c>
      <c r="K208" s="35"/>
      <c r="L208" s="35">
        <f>ROUND(SUM(L201:L207),5)</f>
        <v>18433</v>
      </c>
      <c r="M208" s="35"/>
      <c r="N208" s="35">
        <f>ROUND(SUM(N201:N207),5)</f>
        <v>12681</v>
      </c>
      <c r="O208" s="35"/>
      <c r="P208" s="35">
        <f>ROUND(SUM(P201:P207),5)</f>
        <v>10726</v>
      </c>
      <c r="Q208" s="35"/>
      <c r="R208" s="35">
        <f>ROUND(SUM(R201:R207),5)</f>
        <v>10377</v>
      </c>
      <c r="S208" s="35"/>
      <c r="T208" s="35">
        <f>ROUND(SUM(T201:T207),5)</f>
        <v>13547</v>
      </c>
      <c r="U208" s="36"/>
      <c r="V208" s="35">
        <f>ROUND(SUM(V201:V207),5)</f>
        <v>11767</v>
      </c>
      <c r="W208" s="35"/>
      <c r="X208" s="35">
        <f>ROUND(SUM(X201:X207),5)</f>
        <v>7830</v>
      </c>
      <c r="Y208" s="35"/>
      <c r="Z208" s="35">
        <f>ROUND((V208-X208),5)</f>
        <v>3937</v>
      </c>
      <c r="AA208" s="35"/>
      <c r="AB208" s="35">
        <f t="shared" ref="AB208:AD208" si="25">ROUND(SUM(AB201:AB207),5)</f>
        <v>11000</v>
      </c>
      <c r="AC208" s="36"/>
      <c r="AD208" s="59">
        <f t="shared" si="25"/>
        <v>13120</v>
      </c>
      <c r="AE208" s="36"/>
      <c r="AF208" s="37">
        <f>ROUND(SUM(AF201:AF207),5)</f>
        <v>11000</v>
      </c>
      <c r="AG208" s="38"/>
      <c r="AH208" s="37">
        <f>ROUND(SUM(AH201:AH207),5)</f>
        <v>11500</v>
      </c>
      <c r="AI208" s="38"/>
      <c r="AJ208" s="37">
        <f>ROUND(SUM(AJ201:AJ207),5)</f>
        <v>11000</v>
      </c>
      <c r="AK208" s="36"/>
      <c r="AL208" s="35">
        <f t="shared" ref="AL208" si="26">ROUND(SUM(AL201:AL207),5)</f>
        <v>0</v>
      </c>
    </row>
    <row r="209" spans="1:38" s="28" customFormat="1" outlineLevel="3">
      <c r="A209" s="90">
        <v>204</v>
      </c>
      <c r="B209" s="72"/>
      <c r="C209" s="72" t="s">
        <v>487</v>
      </c>
      <c r="D209" s="73"/>
      <c r="E209" s="86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5"/>
      <c r="V209" s="24"/>
      <c r="W209" s="24"/>
      <c r="X209" s="24"/>
      <c r="Y209" s="24"/>
      <c r="Z209" s="24"/>
      <c r="AA209" s="24"/>
      <c r="AB209" s="24"/>
      <c r="AC209" s="25"/>
      <c r="AD209" s="59"/>
      <c r="AE209" s="25"/>
      <c r="AF209" s="26"/>
      <c r="AG209" s="27"/>
      <c r="AH209" s="26"/>
      <c r="AI209" s="27"/>
      <c r="AJ209" s="26"/>
      <c r="AK209" s="25"/>
      <c r="AL209" s="26"/>
    </row>
    <row r="210" spans="1:38" s="28" customFormat="1" outlineLevel="4">
      <c r="A210" s="90">
        <v>205</v>
      </c>
      <c r="B210" s="72"/>
      <c r="C210" s="72"/>
      <c r="D210" s="73" t="s">
        <v>191</v>
      </c>
      <c r="E210" s="86"/>
      <c r="F210" s="24">
        <v>439031</v>
      </c>
      <c r="G210" s="24"/>
      <c r="H210" s="24">
        <v>367895</v>
      </c>
      <c r="I210" s="24"/>
      <c r="J210" s="24">
        <v>455564</v>
      </c>
      <c r="K210" s="24"/>
      <c r="L210" s="24">
        <v>482800</v>
      </c>
      <c r="M210" s="24"/>
      <c r="N210" s="24">
        <v>524391</v>
      </c>
      <c r="O210" s="24"/>
      <c r="P210" s="24">
        <v>593984</v>
      </c>
      <c r="Q210" s="24"/>
      <c r="R210" s="24">
        <v>587493</v>
      </c>
      <c r="S210" s="24"/>
      <c r="T210" s="24">
        <v>581647</v>
      </c>
      <c r="U210" s="25"/>
      <c r="V210" s="24">
        <v>493312</v>
      </c>
      <c r="W210" s="24"/>
      <c r="X210" s="24">
        <v>406401</v>
      </c>
      <c r="Y210" s="24"/>
      <c r="Z210" s="24">
        <f>ROUND((V210-X210),5)</f>
        <v>86911</v>
      </c>
      <c r="AA210" s="24"/>
      <c r="AB210" s="24">
        <v>595000</v>
      </c>
      <c r="AC210" s="25"/>
      <c r="AD210" s="59">
        <v>540944</v>
      </c>
      <c r="AE210" s="25"/>
      <c r="AF210" s="26">
        <v>540000</v>
      </c>
      <c r="AG210" s="27"/>
      <c r="AH210" s="26">
        <v>585000</v>
      </c>
      <c r="AI210" s="27"/>
      <c r="AJ210" s="26">
        <v>610301</v>
      </c>
      <c r="AK210" s="25"/>
      <c r="AL210" s="26"/>
    </row>
    <row r="211" spans="1:38" s="28" customFormat="1" hidden="1" outlineLevel="4">
      <c r="A211" s="90">
        <v>206</v>
      </c>
      <c r="B211" s="72"/>
      <c r="C211" s="72"/>
      <c r="D211" s="73" t="s">
        <v>192</v>
      </c>
      <c r="E211" s="86"/>
      <c r="F211" s="24"/>
      <c r="G211" s="24"/>
      <c r="H211" s="24"/>
      <c r="I211" s="24"/>
      <c r="J211" s="24">
        <v>0</v>
      </c>
      <c r="K211" s="24"/>
      <c r="L211" s="24">
        <v>7335</v>
      </c>
      <c r="M211" s="24"/>
      <c r="N211" s="24">
        <v>0</v>
      </c>
      <c r="O211" s="24"/>
      <c r="P211" s="24">
        <v>0</v>
      </c>
      <c r="Q211" s="24"/>
      <c r="R211" s="24">
        <v>0</v>
      </c>
      <c r="S211" s="24"/>
      <c r="T211" s="24"/>
      <c r="U211" s="25"/>
      <c r="V211" s="24">
        <v>0</v>
      </c>
      <c r="W211" s="24"/>
      <c r="X211" s="24"/>
      <c r="Y211" s="24"/>
      <c r="Z211" s="24"/>
      <c r="AA211" s="24"/>
      <c r="AC211" s="25"/>
      <c r="AD211" s="62"/>
      <c r="AE211" s="25"/>
      <c r="AF211" s="34"/>
      <c r="AG211" s="27"/>
      <c r="AH211" s="34"/>
      <c r="AI211" s="27"/>
      <c r="AJ211" s="34"/>
      <c r="AK211" s="25"/>
      <c r="AL211" s="34"/>
    </row>
    <row r="212" spans="1:38" s="28" customFormat="1" ht="16.5" outlineLevel="4" thickBot="1">
      <c r="A212" s="90">
        <v>206</v>
      </c>
      <c r="B212" s="72"/>
      <c r="C212" s="72"/>
      <c r="D212" s="73" t="s">
        <v>477</v>
      </c>
      <c r="E212" s="86"/>
      <c r="F212" s="33"/>
      <c r="G212" s="24"/>
      <c r="H212" s="33"/>
      <c r="I212" s="24"/>
      <c r="J212" s="33"/>
      <c r="K212" s="24"/>
      <c r="L212" s="33"/>
      <c r="M212" s="24"/>
      <c r="N212" s="33"/>
      <c r="O212" s="24"/>
      <c r="P212" s="33"/>
      <c r="Q212" s="24"/>
      <c r="R212" s="33"/>
      <c r="S212" s="24"/>
      <c r="T212" s="33"/>
      <c r="U212" s="25"/>
      <c r="V212" s="33"/>
      <c r="W212" s="24"/>
      <c r="X212" s="33"/>
      <c r="Y212" s="24"/>
      <c r="Z212" s="33"/>
      <c r="AA212" s="24"/>
      <c r="AB212" s="33"/>
      <c r="AC212" s="25"/>
      <c r="AD212" s="61">
        <v>174739</v>
      </c>
      <c r="AE212" s="25"/>
      <c r="AF212" s="26"/>
      <c r="AG212" s="27"/>
      <c r="AH212" s="26"/>
      <c r="AI212" s="27"/>
      <c r="AJ212" s="26"/>
      <c r="AK212" s="25"/>
      <c r="AL212" s="26"/>
    </row>
    <row r="213" spans="1:38" s="91" customFormat="1" outlineLevel="4">
      <c r="A213" s="90">
        <v>207</v>
      </c>
      <c r="C213" s="91" t="s">
        <v>488</v>
      </c>
      <c r="F213" s="92">
        <f>F210+F212</f>
        <v>439031</v>
      </c>
      <c r="H213" s="92">
        <f>H210+H212</f>
        <v>367895</v>
      </c>
      <c r="J213" s="92">
        <f>J210+J212</f>
        <v>455564</v>
      </c>
      <c r="L213" s="92">
        <f>L210+L212</f>
        <v>482800</v>
      </c>
      <c r="N213" s="92">
        <f>N210+N212</f>
        <v>524391</v>
      </c>
      <c r="P213" s="92">
        <f>P210+P212</f>
        <v>593984</v>
      </c>
      <c r="R213" s="92">
        <f>R210+R212</f>
        <v>587493</v>
      </c>
      <c r="T213" s="92">
        <f>T210+T212</f>
        <v>581647</v>
      </c>
      <c r="U213" s="25"/>
      <c r="AB213" s="92">
        <f>AB210+AB212</f>
        <v>595000</v>
      </c>
      <c r="AD213" s="59">
        <f>AD210+AD212</f>
        <v>715683</v>
      </c>
    </row>
    <row r="214" spans="1:38" s="28" customFormat="1" outlineLevel="4">
      <c r="A214" s="90">
        <v>208</v>
      </c>
      <c r="B214" s="72"/>
      <c r="C214" s="72"/>
      <c r="D214" s="73" t="s">
        <v>193</v>
      </c>
      <c r="E214" s="86"/>
      <c r="F214" s="24">
        <v>63922</v>
      </c>
      <c r="G214" s="24"/>
      <c r="H214" s="24">
        <v>88174</v>
      </c>
      <c r="I214" s="24"/>
      <c r="J214" s="24">
        <v>94116</v>
      </c>
      <c r="K214" s="24"/>
      <c r="L214" s="24">
        <v>140017</v>
      </c>
      <c r="M214" s="24"/>
      <c r="N214" s="24">
        <v>125942</v>
      </c>
      <c r="O214" s="24"/>
      <c r="P214" s="24">
        <v>135083</v>
      </c>
      <c r="Q214" s="24"/>
      <c r="R214" s="24">
        <v>128888</v>
      </c>
      <c r="S214" s="24"/>
      <c r="T214" s="24">
        <v>146217</v>
      </c>
      <c r="U214" s="25"/>
      <c r="V214" s="24">
        <v>120760</v>
      </c>
      <c r="W214" s="24"/>
      <c r="X214" s="24">
        <v>88103</v>
      </c>
      <c r="Y214" s="24"/>
      <c r="Z214" s="24">
        <f>ROUND((V214-X214),5)</f>
        <v>32657</v>
      </c>
      <c r="AA214" s="24"/>
      <c r="AB214" s="24">
        <v>156000</v>
      </c>
      <c r="AC214" s="25"/>
      <c r="AD214" s="59">
        <v>164932</v>
      </c>
      <c r="AE214" s="25"/>
      <c r="AF214" s="26">
        <v>135000</v>
      </c>
      <c r="AG214" s="27"/>
      <c r="AH214" s="26">
        <v>133000</v>
      </c>
      <c r="AI214" s="27"/>
      <c r="AJ214" s="26">
        <v>135000</v>
      </c>
      <c r="AK214" s="25"/>
      <c r="AL214" s="26"/>
    </row>
    <row r="215" spans="1:38" s="28" customFormat="1" hidden="1" outlineLevel="4">
      <c r="A215" s="90">
        <v>209</v>
      </c>
      <c r="B215" s="72"/>
      <c r="C215" s="72"/>
      <c r="D215" s="73" t="s">
        <v>467</v>
      </c>
      <c r="E215" s="86"/>
      <c r="F215" s="24"/>
      <c r="G215" s="24"/>
      <c r="H215" s="24"/>
      <c r="I215" s="24"/>
      <c r="J215" s="24">
        <v>0</v>
      </c>
      <c r="K215" s="24"/>
      <c r="L215" s="24">
        <v>0</v>
      </c>
      <c r="M215" s="24"/>
      <c r="N215" s="24">
        <v>0</v>
      </c>
      <c r="O215" s="24"/>
      <c r="P215" s="24">
        <v>0</v>
      </c>
      <c r="Q215" s="24"/>
      <c r="R215" s="24">
        <v>0</v>
      </c>
      <c r="S215" s="24"/>
      <c r="T215" s="24"/>
      <c r="U215" s="25"/>
      <c r="V215" s="24">
        <v>0</v>
      </c>
      <c r="W215" s="24"/>
      <c r="X215" s="24"/>
      <c r="Y215" s="24"/>
      <c r="Z215" s="24"/>
      <c r="AA215" s="24"/>
      <c r="AC215" s="25"/>
      <c r="AD215" s="62"/>
      <c r="AE215" s="25"/>
      <c r="AF215" s="34"/>
      <c r="AG215" s="27"/>
      <c r="AH215" s="34"/>
      <c r="AI215" s="27"/>
      <c r="AJ215" s="34"/>
      <c r="AK215" s="25"/>
      <c r="AL215" s="34"/>
    </row>
    <row r="216" spans="1:38" customFormat="1" ht="7.5" customHeight="1" outlineLevel="4"/>
    <row r="217" spans="1:38" s="28" customFormat="1" outlineLevel="4">
      <c r="A217" s="90">
        <v>209</v>
      </c>
      <c r="B217" s="72"/>
      <c r="C217" s="72"/>
      <c r="D217" s="73" t="s">
        <v>194</v>
      </c>
      <c r="E217" s="86"/>
      <c r="F217" s="24">
        <v>41334</v>
      </c>
      <c r="G217" s="24"/>
      <c r="H217" s="24">
        <v>35160</v>
      </c>
      <c r="I217" s="24"/>
      <c r="J217" s="24">
        <v>47892</v>
      </c>
      <c r="K217" s="24"/>
      <c r="L217" s="24">
        <v>48547</v>
      </c>
      <c r="M217" s="24"/>
      <c r="N217" s="24">
        <v>50576</v>
      </c>
      <c r="O217" s="24"/>
      <c r="P217" s="24">
        <v>51619</v>
      </c>
      <c r="Q217" s="24"/>
      <c r="R217" s="24">
        <v>52971</v>
      </c>
      <c r="S217" s="24"/>
      <c r="T217" s="24">
        <v>51746</v>
      </c>
      <c r="U217" s="25"/>
      <c r="V217" s="24">
        <v>43287</v>
      </c>
      <c r="W217" s="24"/>
      <c r="X217" s="24">
        <v>39907</v>
      </c>
      <c r="Y217" s="24"/>
      <c r="Z217" s="24">
        <f>ROUND((V217-X217),5)</f>
        <v>3380</v>
      </c>
      <c r="AA217" s="24"/>
      <c r="AB217" s="24">
        <v>53770</v>
      </c>
      <c r="AC217" s="25"/>
      <c r="AD217" s="59">
        <v>45293</v>
      </c>
      <c r="AE217" s="25"/>
      <c r="AF217" s="26">
        <v>55000</v>
      </c>
      <c r="AG217" s="27"/>
      <c r="AH217" s="26">
        <v>60770</v>
      </c>
      <c r="AI217" s="27"/>
      <c r="AJ217" s="26">
        <v>62593</v>
      </c>
      <c r="AK217" s="25"/>
      <c r="AL217" s="26"/>
    </row>
    <row r="218" spans="1:38" s="28" customFormat="1" hidden="1" outlineLevel="4">
      <c r="A218" s="90">
        <v>211</v>
      </c>
      <c r="B218" s="72"/>
      <c r="C218" s="72"/>
      <c r="D218" s="73" t="s">
        <v>195</v>
      </c>
      <c r="E218" s="86"/>
      <c r="F218" s="24"/>
      <c r="G218" s="24"/>
      <c r="H218" s="24"/>
      <c r="I218" s="24"/>
      <c r="J218" s="24">
        <v>0</v>
      </c>
      <c r="K218" s="24"/>
      <c r="L218" s="24">
        <v>847</v>
      </c>
      <c r="M218" s="24"/>
      <c r="N218" s="24">
        <v>0</v>
      </c>
      <c r="O218" s="24"/>
      <c r="P218" s="24">
        <v>0</v>
      </c>
      <c r="Q218" s="24"/>
      <c r="R218" s="24">
        <v>0</v>
      </c>
      <c r="S218" s="24"/>
      <c r="T218" s="24"/>
      <c r="U218" s="25"/>
      <c r="V218" s="24">
        <v>0</v>
      </c>
      <c r="W218" s="24"/>
      <c r="X218" s="24"/>
      <c r="Y218" s="24"/>
      <c r="Z218" s="24"/>
      <c r="AA218" s="24"/>
      <c r="AB218" s="24"/>
      <c r="AC218" s="25"/>
      <c r="AD218" s="59"/>
      <c r="AE218" s="25"/>
      <c r="AF218" s="26"/>
      <c r="AG218" s="27"/>
      <c r="AH218" s="26"/>
      <c r="AI218" s="27"/>
      <c r="AJ218" s="26"/>
      <c r="AK218" s="25"/>
      <c r="AL218" s="26"/>
    </row>
    <row r="219" spans="1:38" s="28" customFormat="1" ht="16.5" outlineLevel="4" thickBot="1">
      <c r="A219" s="90">
        <v>210</v>
      </c>
      <c r="B219" s="72"/>
      <c r="C219" s="72"/>
      <c r="D219" s="73" t="s">
        <v>478</v>
      </c>
      <c r="E219" s="86"/>
      <c r="F219" s="33"/>
      <c r="G219" s="24"/>
      <c r="H219" s="33"/>
      <c r="I219" s="24"/>
      <c r="J219" s="33"/>
      <c r="K219" s="24"/>
      <c r="L219" s="33"/>
      <c r="M219" s="24"/>
      <c r="N219" s="33"/>
      <c r="O219" s="24"/>
      <c r="P219" s="33"/>
      <c r="Q219" s="24"/>
      <c r="R219" s="33"/>
      <c r="S219" s="24"/>
      <c r="T219" s="33"/>
      <c r="U219" s="25"/>
      <c r="V219" s="33"/>
      <c r="W219" s="24"/>
      <c r="X219" s="33"/>
      <c r="Y219" s="24"/>
      <c r="Z219" s="33"/>
      <c r="AA219" s="24"/>
      <c r="AB219" s="33"/>
      <c r="AC219" s="25"/>
      <c r="AD219" s="61">
        <v>15013</v>
      </c>
      <c r="AE219" s="25"/>
      <c r="AF219" s="26"/>
      <c r="AG219" s="27"/>
      <c r="AH219" s="26"/>
      <c r="AI219" s="27"/>
      <c r="AJ219" s="26"/>
      <c r="AK219" s="25"/>
      <c r="AL219" s="26"/>
    </row>
    <row r="220" spans="1:38" s="91" customFormat="1" outlineLevel="4">
      <c r="A220" s="90"/>
      <c r="C220" s="91" t="s">
        <v>489</v>
      </c>
      <c r="F220" s="92">
        <f>F219+F217</f>
        <v>41334</v>
      </c>
      <c r="H220" s="92">
        <f>H219+H217</f>
        <v>35160</v>
      </c>
      <c r="J220" s="92">
        <f>J219+J217</f>
        <v>47892</v>
      </c>
      <c r="L220" s="92">
        <f>L219+L217</f>
        <v>48547</v>
      </c>
      <c r="N220" s="92">
        <f>N219+N217</f>
        <v>50576</v>
      </c>
      <c r="P220" s="92">
        <f>P219+P217</f>
        <v>51619</v>
      </c>
      <c r="R220" s="92">
        <f>R219+R217</f>
        <v>52971</v>
      </c>
      <c r="T220" s="92">
        <f>T219+T217</f>
        <v>51746</v>
      </c>
      <c r="U220" s="25"/>
      <c r="AB220" s="92">
        <f>AB219+AB217</f>
        <v>53770</v>
      </c>
      <c r="AD220" s="59">
        <f>AD219+AD217</f>
        <v>60306</v>
      </c>
    </row>
    <row r="221" spans="1:38" customFormat="1" ht="7.5" customHeight="1" outlineLevel="4"/>
    <row r="222" spans="1:38" s="28" customFormat="1" outlineLevel="4">
      <c r="A222" s="90">
        <v>211</v>
      </c>
      <c r="B222" s="72"/>
      <c r="C222" s="72"/>
      <c r="D222" s="73" t="s">
        <v>196</v>
      </c>
      <c r="E222" s="86"/>
      <c r="F222" s="24"/>
      <c r="G222" s="24"/>
      <c r="H222" s="24"/>
      <c r="I222" s="24"/>
      <c r="J222" s="24">
        <v>0</v>
      </c>
      <c r="K222" s="24"/>
      <c r="L222" s="24">
        <v>0</v>
      </c>
      <c r="M222" s="24"/>
      <c r="N222" s="24">
        <v>0</v>
      </c>
      <c r="O222" s="24"/>
      <c r="P222" s="24">
        <v>-40750</v>
      </c>
      <c r="Q222" s="24"/>
      <c r="R222" s="24">
        <v>-39833</v>
      </c>
      <c r="S222" s="24"/>
      <c r="T222" s="24">
        <v>-39356</v>
      </c>
      <c r="U222" s="25"/>
      <c r="V222" s="24">
        <v>-39016</v>
      </c>
      <c r="W222" s="24"/>
      <c r="X222" s="24"/>
      <c r="Y222" s="24"/>
      <c r="Z222" s="24"/>
      <c r="AA222" s="24"/>
      <c r="AB222" s="28">
        <v>-39016</v>
      </c>
      <c r="AC222" s="25"/>
      <c r="AD222" s="59">
        <v>-32801</v>
      </c>
      <c r="AE222" s="25"/>
      <c r="AF222" s="34"/>
      <c r="AG222" s="27"/>
      <c r="AH222" s="34"/>
      <c r="AI222" s="27"/>
      <c r="AJ222" s="34"/>
      <c r="AK222" s="25"/>
      <c r="AL222" s="26"/>
    </row>
    <row r="223" spans="1:38" s="28" customFormat="1" ht="13.5" customHeight="1" outlineLevel="4">
      <c r="A223" s="90">
        <v>212</v>
      </c>
      <c r="B223" s="72"/>
      <c r="C223" s="72"/>
      <c r="D223" s="73" t="s">
        <v>197</v>
      </c>
      <c r="E223" s="86"/>
      <c r="F223" s="24">
        <v>47898</v>
      </c>
      <c r="G223" s="24"/>
      <c r="H223" s="24">
        <v>47300</v>
      </c>
      <c r="I223" s="24"/>
      <c r="J223" s="24">
        <v>53089</v>
      </c>
      <c r="K223" s="24"/>
      <c r="L223" s="24">
        <v>0</v>
      </c>
      <c r="M223" s="24"/>
      <c r="N223" s="24">
        <v>56212</v>
      </c>
      <c r="O223" s="24"/>
      <c r="P223" s="24">
        <v>60483</v>
      </c>
      <c r="Q223" s="24"/>
      <c r="R223" s="24">
        <v>58884</v>
      </c>
      <c r="S223" s="24"/>
      <c r="T223" s="24">
        <v>58305</v>
      </c>
      <c r="U223" s="25"/>
      <c r="V223" s="24">
        <v>49320</v>
      </c>
      <c r="W223" s="24"/>
      <c r="X223" s="24">
        <v>39093</v>
      </c>
      <c r="Y223" s="24"/>
      <c r="Z223" s="24">
        <f>ROUND((V223-X223),5)</f>
        <v>10227</v>
      </c>
      <c r="AA223" s="24"/>
      <c r="AB223" s="24">
        <v>59500</v>
      </c>
      <c r="AC223" s="25"/>
      <c r="AD223" s="59">
        <v>58275</v>
      </c>
      <c r="AE223" s="25"/>
      <c r="AF223" s="26">
        <v>59500</v>
      </c>
      <c r="AG223" s="27"/>
      <c r="AH223" s="26">
        <v>58000</v>
      </c>
      <c r="AI223" s="27"/>
      <c r="AJ223" s="26">
        <v>59500</v>
      </c>
      <c r="AK223" s="25"/>
      <c r="AL223" s="26"/>
    </row>
    <row r="224" spans="1:38" s="28" customFormat="1" ht="15.75" customHeight="1" outlineLevel="4" thickBot="1">
      <c r="A224" s="90">
        <v>213</v>
      </c>
      <c r="B224" s="72"/>
      <c r="C224" s="72"/>
      <c r="D224" s="73" t="s">
        <v>198</v>
      </c>
      <c r="E224" s="86"/>
      <c r="F224" s="33">
        <v>-21269</v>
      </c>
      <c r="G224" s="24"/>
      <c r="H224" s="33">
        <v>-35383</v>
      </c>
      <c r="I224" s="24"/>
      <c r="J224" s="33">
        <v>-35011</v>
      </c>
      <c r="K224" s="24"/>
      <c r="L224" s="33">
        <v>-36314</v>
      </c>
      <c r="M224" s="24"/>
      <c r="N224" s="33">
        <v>-46055</v>
      </c>
      <c r="O224" s="24"/>
      <c r="P224" s="33">
        <v>-35935</v>
      </c>
      <c r="Q224" s="24"/>
      <c r="R224" s="33">
        <v>-33884</v>
      </c>
      <c r="S224" s="24"/>
      <c r="T224" s="33">
        <v>-35374</v>
      </c>
      <c r="U224" s="25"/>
      <c r="V224" s="33">
        <v>-35374</v>
      </c>
      <c r="W224" s="24"/>
      <c r="X224" s="33">
        <v>-18000</v>
      </c>
      <c r="Y224" s="24"/>
      <c r="Z224" s="33">
        <f>ROUND((V224-X224),5)</f>
        <v>-17374</v>
      </c>
      <c r="AA224" s="24"/>
      <c r="AB224" s="33">
        <v>-35685</v>
      </c>
      <c r="AC224" s="25"/>
      <c r="AD224" s="61">
        <v>-35673</v>
      </c>
      <c r="AE224" s="25"/>
      <c r="AF224" s="26"/>
      <c r="AG224" s="27"/>
      <c r="AH224" s="26">
        <v>-35685</v>
      </c>
      <c r="AI224" s="27"/>
      <c r="AJ224" s="26"/>
      <c r="AK224" s="25"/>
      <c r="AL224" s="26"/>
    </row>
    <row r="225" spans="1:38" s="39" customFormat="1" outlineLevel="3">
      <c r="A225" s="90">
        <v>214</v>
      </c>
      <c r="B225" s="72"/>
      <c r="C225" s="72" t="s">
        <v>490</v>
      </c>
      <c r="D225" s="73"/>
      <c r="E225" s="86"/>
      <c r="F225" s="35">
        <f>F213+F214+F220+F223+F224</f>
        <v>570916</v>
      </c>
      <c r="G225" s="35"/>
      <c r="H225" s="35">
        <f>H213+H214+H220+H223+H224</f>
        <v>503146</v>
      </c>
      <c r="I225" s="35"/>
      <c r="J225" s="35">
        <f>J213+J214+J220+J223+J224</f>
        <v>615650</v>
      </c>
      <c r="K225" s="35"/>
      <c r="L225" s="35">
        <f>L213+L214+L220+L223+L224</f>
        <v>635050</v>
      </c>
      <c r="M225" s="35"/>
      <c r="N225" s="35">
        <f>N213+N214+N220+N223+N224</f>
        <v>711066</v>
      </c>
      <c r="O225" s="35"/>
      <c r="P225" s="35">
        <f>P213+P214+P220+P223+P224</f>
        <v>805234</v>
      </c>
      <c r="Q225" s="35"/>
      <c r="R225" s="35">
        <f>R213+R214+R220+R223+R224</f>
        <v>794352</v>
      </c>
      <c r="S225" s="35"/>
      <c r="T225" s="35">
        <f>T213+T214+T220+T223+T224</f>
        <v>802541</v>
      </c>
      <c r="U225" s="36"/>
      <c r="V225" s="35">
        <f>ROUND(SUM(V209:V224),5)</f>
        <v>632289</v>
      </c>
      <c r="W225" s="35"/>
      <c r="X225" s="35">
        <f>ROUND(SUM(X209:X224),5)</f>
        <v>555504</v>
      </c>
      <c r="Y225" s="35"/>
      <c r="Z225" s="35">
        <f>ROUND((V225-X225),5)</f>
        <v>76785</v>
      </c>
      <c r="AA225" s="35"/>
      <c r="AB225" s="35">
        <f>AB213+AB214+AB220+AB223+AB224</f>
        <v>828585</v>
      </c>
      <c r="AC225" s="36"/>
      <c r="AD225" s="59">
        <f>AD213+AD214+AD220+AD222+AD223+AD224</f>
        <v>930722</v>
      </c>
      <c r="AE225" s="36"/>
      <c r="AF225" s="37">
        <f>ROUND(SUM(AF209:AF224),5)</f>
        <v>789500</v>
      </c>
      <c r="AG225" s="38"/>
      <c r="AH225" s="37">
        <f>ROUND(SUM(AH209:AH224),5)</f>
        <v>801085</v>
      </c>
      <c r="AI225" s="38"/>
      <c r="AJ225" s="37">
        <f>ROUND(SUM(AJ209:AJ224),5)</f>
        <v>867394</v>
      </c>
      <c r="AK225" s="36"/>
      <c r="AL225" s="35">
        <f t="shared" ref="AL225" si="27">ROUND(SUM(AL209:AL224),5)</f>
        <v>0</v>
      </c>
    </row>
    <row r="226" spans="1:38" s="28" customFormat="1" ht="10.5" customHeight="1" outlineLevel="3">
      <c r="A226" s="90">
        <v>215</v>
      </c>
      <c r="B226" s="72"/>
      <c r="C226" s="72" t="s">
        <v>199</v>
      </c>
      <c r="D226" s="73"/>
      <c r="E226" s="86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5"/>
      <c r="V226" s="24"/>
      <c r="W226" s="24"/>
      <c r="X226" s="24"/>
      <c r="Y226" s="24"/>
      <c r="Z226" s="24"/>
      <c r="AA226" s="24"/>
      <c r="AB226" s="24"/>
      <c r="AC226" s="25"/>
      <c r="AD226" s="59"/>
      <c r="AE226" s="25"/>
      <c r="AF226" s="26"/>
      <c r="AG226" s="27"/>
      <c r="AH226" s="26"/>
      <c r="AI226" s="27"/>
      <c r="AJ226" s="26"/>
      <c r="AK226" s="25"/>
      <c r="AL226" s="26"/>
    </row>
    <row r="227" spans="1:38" s="28" customFormat="1" outlineLevel="4">
      <c r="A227" s="90">
        <v>216</v>
      </c>
      <c r="B227" s="72"/>
      <c r="C227" s="72"/>
      <c r="D227" s="73" t="s">
        <v>200</v>
      </c>
      <c r="E227" s="86"/>
      <c r="F227" s="24">
        <v>32757</v>
      </c>
      <c r="G227" s="24"/>
      <c r="H227" s="24">
        <v>26917</v>
      </c>
      <c r="I227" s="24"/>
      <c r="J227" s="24">
        <v>32425</v>
      </c>
      <c r="K227" s="24"/>
      <c r="L227" s="24">
        <v>41270</v>
      </c>
      <c r="M227" s="24"/>
      <c r="N227" s="24">
        <v>32499</v>
      </c>
      <c r="O227" s="24"/>
      <c r="P227" s="24">
        <v>39846</v>
      </c>
      <c r="Q227" s="24"/>
      <c r="R227" s="24">
        <v>36523</v>
      </c>
      <c r="S227" s="24"/>
      <c r="T227" s="24">
        <v>25092</v>
      </c>
      <c r="U227" s="25"/>
      <c r="V227" s="24">
        <v>22601</v>
      </c>
      <c r="W227" s="24"/>
      <c r="X227" s="24">
        <v>29423</v>
      </c>
      <c r="Y227" s="24"/>
      <c r="Z227" s="24">
        <f>ROUND((V227-X227),5)</f>
        <v>-6822</v>
      </c>
      <c r="AA227" s="24"/>
      <c r="AB227" s="24">
        <v>28000</v>
      </c>
      <c r="AC227" s="25"/>
      <c r="AD227" s="59">
        <v>20621</v>
      </c>
      <c r="AE227" s="25"/>
      <c r="AF227" s="26">
        <v>20000</v>
      </c>
      <c r="AG227" s="27"/>
      <c r="AH227" s="26">
        <v>28000</v>
      </c>
      <c r="AI227" s="27"/>
      <c r="AJ227" s="26">
        <v>35000</v>
      </c>
      <c r="AK227" s="25"/>
      <c r="AL227" s="26"/>
    </row>
    <row r="228" spans="1:38" s="28" customFormat="1" outlineLevel="4">
      <c r="A228" s="90">
        <v>217</v>
      </c>
      <c r="B228" s="72"/>
      <c r="C228" s="72"/>
      <c r="D228" s="73" t="s">
        <v>201</v>
      </c>
      <c r="E228" s="86"/>
      <c r="F228" s="46">
        <v>13712</v>
      </c>
      <c r="G228" s="24"/>
      <c r="H228" s="46">
        <v>8071</v>
      </c>
      <c r="I228" s="24"/>
      <c r="J228" s="46">
        <v>7077</v>
      </c>
      <c r="K228" s="24"/>
      <c r="L228" s="46">
        <v>16240</v>
      </c>
      <c r="M228" s="24"/>
      <c r="N228" s="46">
        <v>8163</v>
      </c>
      <c r="O228" s="24"/>
      <c r="P228" s="46">
        <v>9243</v>
      </c>
      <c r="Q228" s="24"/>
      <c r="R228" s="46">
        <v>9498</v>
      </c>
      <c r="S228" s="24"/>
      <c r="T228" s="46">
        <v>15591</v>
      </c>
      <c r="U228" s="25"/>
      <c r="V228" s="46">
        <v>15174</v>
      </c>
      <c r="W228" s="24"/>
      <c r="X228" s="46">
        <v>6828</v>
      </c>
      <c r="Y228" s="24"/>
      <c r="Z228" s="46">
        <f>ROUND((V228-X228),5)</f>
        <v>8346</v>
      </c>
      <c r="AA228" s="24"/>
      <c r="AB228" s="46">
        <v>13000</v>
      </c>
      <c r="AC228" s="25"/>
      <c r="AD228" s="65">
        <v>11750</v>
      </c>
      <c r="AE228" s="25"/>
      <c r="AF228" s="26">
        <v>13000</v>
      </c>
      <c r="AG228" s="27"/>
      <c r="AH228" s="26">
        <v>16500</v>
      </c>
      <c r="AI228" s="27"/>
      <c r="AJ228" s="26">
        <v>13000</v>
      </c>
      <c r="AK228" s="25"/>
      <c r="AL228" s="26"/>
    </row>
    <row r="229" spans="1:38" s="39" customFormat="1" ht="15" customHeight="1" outlineLevel="3">
      <c r="A229" s="90">
        <v>218</v>
      </c>
      <c r="B229" s="72"/>
      <c r="C229" s="72" t="s">
        <v>202</v>
      </c>
      <c r="D229" s="73"/>
      <c r="E229" s="86"/>
      <c r="F229" s="35">
        <f>ROUND(SUM(F226:F228),5)</f>
        <v>46469</v>
      </c>
      <c r="G229" s="35"/>
      <c r="H229" s="35">
        <f>ROUND(SUM(H226:H228),5)</f>
        <v>34988</v>
      </c>
      <c r="I229" s="35"/>
      <c r="J229" s="35">
        <f>ROUND(SUM(J226:J228),5)</f>
        <v>39502</v>
      </c>
      <c r="K229" s="35"/>
      <c r="L229" s="35">
        <f>ROUND(SUM(L226:L228),5)</f>
        <v>57510</v>
      </c>
      <c r="M229" s="35"/>
      <c r="N229" s="35">
        <f>ROUND(SUM(N226:N228),5)</f>
        <v>40662</v>
      </c>
      <c r="O229" s="35"/>
      <c r="P229" s="35">
        <f>ROUND(SUM(P226:P228),5)</f>
        <v>49089</v>
      </c>
      <c r="Q229" s="35"/>
      <c r="R229" s="35">
        <f>ROUND(SUM(R226:R228),5)</f>
        <v>46021</v>
      </c>
      <c r="S229" s="35"/>
      <c r="T229" s="35">
        <f>ROUND(SUM(T226:T228),5)</f>
        <v>40683</v>
      </c>
      <c r="U229" s="36"/>
      <c r="V229" s="35">
        <f>ROUND(SUM(V226:V228),5)</f>
        <v>37775</v>
      </c>
      <c r="W229" s="35"/>
      <c r="X229" s="35">
        <f>ROUND(SUM(X226:X228),5)</f>
        <v>36251</v>
      </c>
      <c r="Y229" s="35"/>
      <c r="Z229" s="35">
        <f>ROUND((V229-X229),5)</f>
        <v>1524</v>
      </c>
      <c r="AA229" s="35"/>
      <c r="AB229" s="35">
        <f t="shared" ref="AB229:AD229" si="28">ROUND(SUM(AB226:AB228),5)</f>
        <v>41000</v>
      </c>
      <c r="AC229" s="36"/>
      <c r="AD229" s="59">
        <f t="shared" si="28"/>
        <v>32371</v>
      </c>
      <c r="AE229" s="36"/>
      <c r="AF229" s="37">
        <f>ROUND(SUM(AF226:AF228),5)</f>
        <v>33000</v>
      </c>
      <c r="AG229" s="38"/>
      <c r="AH229" s="37">
        <f>ROUND(SUM(AH226:AH228),5)</f>
        <v>44500</v>
      </c>
      <c r="AI229" s="38"/>
      <c r="AJ229" s="37">
        <f>ROUND(SUM(AJ226:AJ228),5)</f>
        <v>48000</v>
      </c>
      <c r="AK229" s="36"/>
      <c r="AL229" s="35">
        <f t="shared" ref="AL229" si="29">ROUND(SUM(AL226:AL228),5)</f>
        <v>0</v>
      </c>
    </row>
    <row r="230" spans="1:38" s="42" customFormat="1" ht="14.25" customHeight="1" outlineLevel="1">
      <c r="A230" s="90">
        <v>219</v>
      </c>
      <c r="B230" s="78" t="s">
        <v>203</v>
      </c>
      <c r="C230" s="78"/>
      <c r="D230" s="79"/>
      <c r="E230" s="86"/>
      <c r="F230" s="44">
        <f>F189+F191+F192+F200+F208+F225+F229</f>
        <v>662528</v>
      </c>
      <c r="G230" s="44"/>
      <c r="H230" s="44">
        <f>H189+H191+H192+H200+H208+H225+H229</f>
        <v>567280</v>
      </c>
      <c r="I230" s="44"/>
      <c r="J230" s="44">
        <f>J189+J191+J192+J200+J208+J225+J229</f>
        <v>793164</v>
      </c>
      <c r="K230" s="44"/>
      <c r="L230" s="44">
        <f>L189+L191+L192+L200+L208+L225+L229</f>
        <v>821067</v>
      </c>
      <c r="M230" s="44"/>
      <c r="N230" s="44">
        <f>N189+N191+N192+N200+N208+N225+N229</f>
        <v>879361</v>
      </c>
      <c r="O230" s="44"/>
      <c r="P230" s="44">
        <f>P189+P191+P192+P200+P208+P225+P229</f>
        <v>982927</v>
      </c>
      <c r="Q230" s="44"/>
      <c r="R230" s="44">
        <f>R189+R191+R192+R200+R208+R225+R229</f>
        <v>1005920</v>
      </c>
      <c r="S230" s="44"/>
      <c r="T230" s="44">
        <f>T189+T191+T192+T200+T208+T225+T229</f>
        <v>1064994</v>
      </c>
      <c r="U230" s="44"/>
      <c r="V230" s="44">
        <f>ROUND(SUM(V188:V193)+V200+V208+V225+V229,5)</f>
        <v>886805</v>
      </c>
      <c r="W230" s="44"/>
      <c r="X230" s="44">
        <f>ROUND(SUM(X188:X193)+X200+X208+X225+X229,5)</f>
        <v>747816</v>
      </c>
      <c r="Y230" s="44"/>
      <c r="Z230" s="44">
        <f>ROUND((V230-X230),5)</f>
        <v>138989</v>
      </c>
      <c r="AA230" s="44"/>
      <c r="AB230" s="44">
        <f>AB190+AB191+AB192+AB200+AB208+AB225+AB229</f>
        <v>1122585</v>
      </c>
      <c r="AC230" s="44"/>
      <c r="AD230" s="63">
        <f>AD189+AD190+AD191+AD192+AD200+AD208+AD225+AD229</f>
        <v>1188393</v>
      </c>
      <c r="AE230" s="44"/>
      <c r="AF230" s="45">
        <f>ROUND(SUM(AF188:AF193)+AF200+AF208+AF225+AF229,5)</f>
        <v>1073500</v>
      </c>
      <c r="AG230" s="45"/>
      <c r="AH230" s="45">
        <f>ROUND(SUM(AH188:AH193)+AH200+AH208+AH225+AH229,5)</f>
        <v>1138835</v>
      </c>
      <c r="AI230" s="45"/>
      <c r="AJ230" s="45">
        <f>ROUND(SUM(AJ188:AJ193)+AJ200+AJ208+AJ225+AJ229,5)</f>
        <v>1085394</v>
      </c>
      <c r="AK230" s="44"/>
      <c r="AL230" s="44">
        <f>ROUND(SUM(AL188:AL193)+AL200+AL208+AL225+AL229,5)</f>
        <v>0</v>
      </c>
    </row>
    <row r="231" spans="1:38" s="28" customFormat="1" ht="30" hidden="1" customHeight="1" outlineLevel="3">
      <c r="A231" s="90">
        <v>220</v>
      </c>
      <c r="B231" s="72" t="s">
        <v>204</v>
      </c>
      <c r="C231" s="72"/>
      <c r="D231" s="73"/>
      <c r="E231" s="86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5"/>
      <c r="V231" s="24"/>
      <c r="W231" s="24"/>
      <c r="X231" s="24"/>
      <c r="Y231" s="24"/>
      <c r="Z231" s="24"/>
      <c r="AA231" s="24"/>
      <c r="AB231" s="24"/>
      <c r="AC231" s="25"/>
      <c r="AD231" s="59"/>
      <c r="AE231" s="25"/>
      <c r="AF231" s="26"/>
      <c r="AG231" s="27"/>
      <c r="AH231" s="26"/>
      <c r="AI231" s="27"/>
      <c r="AJ231" s="26"/>
      <c r="AK231" s="25"/>
      <c r="AL231" s="24"/>
    </row>
    <row r="232" spans="1:38" s="28" customFormat="1" hidden="1" outlineLevel="3">
      <c r="A232" s="90">
        <v>221</v>
      </c>
      <c r="B232" s="72"/>
      <c r="C232" s="72" t="s">
        <v>205</v>
      </c>
      <c r="D232" s="73"/>
      <c r="E232" s="86"/>
      <c r="F232" s="24"/>
      <c r="G232" s="24"/>
      <c r="H232" s="24"/>
      <c r="I232" s="24"/>
      <c r="J232" s="24">
        <v>29821</v>
      </c>
      <c r="K232" s="24"/>
      <c r="L232" s="24">
        <v>2495</v>
      </c>
      <c r="M232" s="24"/>
      <c r="N232" s="24">
        <v>0</v>
      </c>
      <c r="O232" s="24"/>
      <c r="P232" s="24">
        <v>0</v>
      </c>
      <c r="Q232" s="24"/>
      <c r="R232" s="24">
        <v>0</v>
      </c>
      <c r="S232" s="24"/>
      <c r="T232" s="24">
        <v>0</v>
      </c>
      <c r="U232" s="25"/>
      <c r="V232" s="24">
        <v>0</v>
      </c>
      <c r="W232" s="24"/>
      <c r="X232" s="24"/>
      <c r="Y232" s="24"/>
      <c r="Z232" s="24"/>
      <c r="AA232" s="24"/>
      <c r="AB232" s="24">
        <v>0</v>
      </c>
      <c r="AC232" s="25"/>
      <c r="AD232" s="59">
        <v>0</v>
      </c>
      <c r="AE232" s="25"/>
      <c r="AF232" s="26"/>
      <c r="AG232" s="27"/>
      <c r="AH232" s="26"/>
      <c r="AI232" s="27"/>
      <c r="AJ232" s="26"/>
      <c r="AK232" s="25"/>
      <c r="AL232" s="24">
        <v>0</v>
      </c>
    </row>
    <row r="233" spans="1:38" s="28" customFormat="1" hidden="1" outlineLevel="3">
      <c r="A233" s="90">
        <v>222</v>
      </c>
      <c r="B233" s="72"/>
      <c r="C233" s="72" t="s">
        <v>206</v>
      </c>
      <c r="D233" s="73"/>
      <c r="E233" s="86"/>
      <c r="F233" s="24"/>
      <c r="G233" s="24"/>
      <c r="H233" s="24"/>
      <c r="I233" s="24"/>
      <c r="J233" s="24">
        <v>1762</v>
      </c>
      <c r="K233" s="24"/>
      <c r="L233" s="24">
        <v>0</v>
      </c>
      <c r="M233" s="24"/>
      <c r="N233" s="24">
        <v>0</v>
      </c>
      <c r="O233" s="24"/>
      <c r="P233" s="24">
        <v>0</v>
      </c>
      <c r="Q233" s="24"/>
      <c r="R233" s="24">
        <v>0</v>
      </c>
      <c r="S233" s="24"/>
      <c r="T233" s="24">
        <v>0</v>
      </c>
      <c r="U233" s="25"/>
      <c r="V233" s="24">
        <v>0</v>
      </c>
      <c r="W233" s="24"/>
      <c r="X233" s="24"/>
      <c r="Y233" s="24"/>
      <c r="Z233" s="24"/>
      <c r="AA233" s="24"/>
      <c r="AB233" s="24">
        <v>0</v>
      </c>
      <c r="AC233" s="25"/>
      <c r="AD233" s="59">
        <v>0</v>
      </c>
      <c r="AE233" s="25"/>
      <c r="AF233" s="26"/>
      <c r="AG233" s="27"/>
      <c r="AH233" s="26"/>
      <c r="AI233" s="27"/>
      <c r="AJ233" s="26"/>
      <c r="AK233" s="25"/>
      <c r="AL233" s="24">
        <v>0</v>
      </c>
    </row>
    <row r="234" spans="1:38" s="28" customFormat="1" hidden="1" outlineLevel="3">
      <c r="A234" s="90">
        <v>223</v>
      </c>
      <c r="B234" s="72"/>
      <c r="C234" s="72" t="s">
        <v>207</v>
      </c>
      <c r="D234" s="73"/>
      <c r="E234" s="86"/>
      <c r="F234" s="24"/>
      <c r="G234" s="24"/>
      <c r="H234" s="24"/>
      <c r="I234" s="24"/>
      <c r="J234" s="24">
        <v>8650</v>
      </c>
      <c r="K234" s="24"/>
      <c r="L234" s="24">
        <v>0</v>
      </c>
      <c r="M234" s="24"/>
      <c r="N234" s="24">
        <v>0</v>
      </c>
      <c r="O234" s="24"/>
      <c r="P234" s="24">
        <v>0</v>
      </c>
      <c r="Q234" s="24"/>
      <c r="R234" s="24">
        <v>0</v>
      </c>
      <c r="S234" s="24"/>
      <c r="T234" s="24">
        <v>0</v>
      </c>
      <c r="U234" s="25"/>
      <c r="V234" s="24">
        <v>0</v>
      </c>
      <c r="W234" s="24"/>
      <c r="X234" s="24"/>
      <c r="Y234" s="24"/>
      <c r="Z234" s="24"/>
      <c r="AA234" s="24"/>
      <c r="AB234" s="24">
        <v>0</v>
      </c>
      <c r="AC234" s="25"/>
      <c r="AD234" s="59">
        <v>0</v>
      </c>
      <c r="AE234" s="25"/>
      <c r="AF234" s="34"/>
      <c r="AG234" s="27"/>
      <c r="AH234" s="34"/>
      <c r="AI234" s="27"/>
      <c r="AJ234" s="34"/>
      <c r="AK234" s="25"/>
      <c r="AL234" s="24">
        <v>0</v>
      </c>
    </row>
    <row r="235" spans="1:38" s="28" customFormat="1" hidden="1" outlineLevel="3">
      <c r="A235" s="90">
        <v>224</v>
      </c>
      <c r="B235" s="72"/>
      <c r="C235" s="72" t="s">
        <v>208</v>
      </c>
      <c r="D235" s="73"/>
      <c r="E235" s="86"/>
      <c r="F235" s="24"/>
      <c r="G235" s="24"/>
      <c r="H235" s="24"/>
      <c r="I235" s="24"/>
      <c r="J235" s="24">
        <v>0</v>
      </c>
      <c r="K235" s="24"/>
      <c r="L235" s="24">
        <v>0</v>
      </c>
      <c r="M235" s="24"/>
      <c r="N235" s="24">
        <v>0</v>
      </c>
      <c r="O235" s="24"/>
      <c r="P235" s="24">
        <v>0</v>
      </c>
      <c r="Q235" s="24"/>
      <c r="R235" s="24">
        <v>0</v>
      </c>
      <c r="S235" s="24"/>
      <c r="T235" s="24">
        <v>0</v>
      </c>
      <c r="U235" s="25"/>
      <c r="V235" s="24">
        <v>0</v>
      </c>
      <c r="W235" s="24"/>
      <c r="X235" s="24"/>
      <c r="Y235" s="24"/>
      <c r="Z235" s="24"/>
      <c r="AA235" s="24"/>
      <c r="AB235" s="24">
        <v>0</v>
      </c>
      <c r="AC235" s="25"/>
      <c r="AD235" s="59">
        <v>0</v>
      </c>
      <c r="AE235" s="25"/>
      <c r="AF235" s="34"/>
      <c r="AG235" s="27"/>
      <c r="AH235" s="34"/>
      <c r="AI235" s="27"/>
      <c r="AJ235" s="34"/>
      <c r="AK235" s="25"/>
      <c r="AL235" s="24">
        <v>0</v>
      </c>
    </row>
    <row r="236" spans="1:38" s="28" customFormat="1" hidden="1" outlineLevel="3">
      <c r="A236" s="90">
        <v>225</v>
      </c>
      <c r="B236" s="72"/>
      <c r="C236" s="72" t="s">
        <v>209</v>
      </c>
      <c r="D236" s="73"/>
      <c r="E236" s="86"/>
      <c r="F236" s="24"/>
      <c r="G236" s="24"/>
      <c r="H236" s="24"/>
      <c r="I236" s="24"/>
      <c r="J236" s="24">
        <v>1031</v>
      </c>
      <c r="K236" s="24"/>
      <c r="L236" s="24">
        <v>0</v>
      </c>
      <c r="M236" s="24"/>
      <c r="N236" s="24">
        <v>0</v>
      </c>
      <c r="O236" s="24"/>
      <c r="P236" s="24">
        <v>0</v>
      </c>
      <c r="Q236" s="24"/>
      <c r="R236" s="24">
        <v>0</v>
      </c>
      <c r="S236" s="24"/>
      <c r="T236" s="24">
        <v>0</v>
      </c>
      <c r="U236" s="25"/>
      <c r="V236" s="24">
        <v>0</v>
      </c>
      <c r="W236" s="24"/>
      <c r="X236" s="24"/>
      <c r="Y236" s="24"/>
      <c r="Z236" s="24"/>
      <c r="AA236" s="24"/>
      <c r="AB236" s="24">
        <v>0</v>
      </c>
      <c r="AC236" s="25"/>
      <c r="AD236" s="59">
        <v>0</v>
      </c>
      <c r="AE236" s="25"/>
      <c r="AF236" s="34"/>
      <c r="AG236" s="27"/>
      <c r="AH236" s="34"/>
      <c r="AI236" s="27"/>
      <c r="AJ236" s="34"/>
      <c r="AK236" s="25"/>
      <c r="AL236" s="24">
        <v>0</v>
      </c>
    </row>
    <row r="237" spans="1:38" s="28" customFormat="1" hidden="1" outlineLevel="3">
      <c r="A237" s="90">
        <v>226</v>
      </c>
      <c r="B237" s="72"/>
      <c r="C237" s="72" t="s">
        <v>210</v>
      </c>
      <c r="D237" s="73"/>
      <c r="E237" s="86"/>
      <c r="F237" s="24"/>
      <c r="G237" s="24"/>
      <c r="H237" s="24"/>
      <c r="I237" s="24"/>
      <c r="J237" s="24">
        <v>250</v>
      </c>
      <c r="K237" s="24"/>
      <c r="L237" s="24">
        <v>0</v>
      </c>
      <c r="M237" s="24"/>
      <c r="N237" s="24">
        <v>0</v>
      </c>
      <c r="O237" s="24"/>
      <c r="P237" s="24">
        <v>0</v>
      </c>
      <c r="Q237" s="24"/>
      <c r="R237" s="24">
        <v>0</v>
      </c>
      <c r="S237" s="24"/>
      <c r="T237" s="24">
        <v>0</v>
      </c>
      <c r="U237" s="25"/>
      <c r="V237" s="24">
        <v>0</v>
      </c>
      <c r="W237" s="24"/>
      <c r="X237" s="24"/>
      <c r="Y237" s="24"/>
      <c r="Z237" s="24"/>
      <c r="AA237" s="24"/>
      <c r="AB237" s="24">
        <v>0</v>
      </c>
      <c r="AC237" s="25"/>
      <c r="AD237" s="59">
        <v>0</v>
      </c>
      <c r="AE237" s="25"/>
      <c r="AF237" s="34"/>
      <c r="AG237" s="27"/>
      <c r="AH237" s="34"/>
      <c r="AI237" s="27"/>
      <c r="AJ237" s="34"/>
      <c r="AK237" s="25"/>
      <c r="AL237" s="24">
        <v>0</v>
      </c>
    </row>
    <row r="238" spans="1:38" s="28" customFormat="1" hidden="1" outlineLevel="3">
      <c r="A238" s="90">
        <v>227</v>
      </c>
      <c r="B238" s="72"/>
      <c r="C238" s="72" t="s">
        <v>211</v>
      </c>
      <c r="D238" s="73"/>
      <c r="E238" s="86"/>
      <c r="F238" s="24"/>
      <c r="G238" s="24"/>
      <c r="H238" s="24"/>
      <c r="I238" s="24"/>
      <c r="J238" s="24">
        <v>59058</v>
      </c>
      <c r="K238" s="24"/>
      <c r="L238" s="24">
        <v>0</v>
      </c>
      <c r="M238" s="24"/>
      <c r="N238" s="24">
        <v>0</v>
      </c>
      <c r="O238" s="24"/>
      <c r="P238" s="24">
        <v>0</v>
      </c>
      <c r="Q238" s="24"/>
      <c r="R238" s="24">
        <v>0</v>
      </c>
      <c r="S238" s="24"/>
      <c r="T238" s="24">
        <v>0</v>
      </c>
      <c r="U238" s="25"/>
      <c r="V238" s="24">
        <v>0</v>
      </c>
      <c r="W238" s="24"/>
      <c r="X238" s="24"/>
      <c r="Y238" s="24"/>
      <c r="Z238" s="24"/>
      <c r="AA238" s="24"/>
      <c r="AB238" s="24">
        <v>0</v>
      </c>
      <c r="AC238" s="25"/>
      <c r="AD238" s="59">
        <v>0</v>
      </c>
      <c r="AE238" s="25"/>
      <c r="AF238" s="34"/>
      <c r="AG238" s="27"/>
      <c r="AH238" s="34"/>
      <c r="AI238" s="27"/>
      <c r="AJ238" s="34"/>
      <c r="AK238" s="25"/>
      <c r="AL238" s="24">
        <v>0</v>
      </c>
    </row>
    <row r="239" spans="1:38" s="28" customFormat="1" hidden="1" outlineLevel="3">
      <c r="A239" s="90">
        <v>228</v>
      </c>
      <c r="B239" s="72"/>
      <c r="C239" s="72" t="s">
        <v>212</v>
      </c>
      <c r="D239" s="73"/>
      <c r="E239" s="86"/>
      <c r="F239" s="24"/>
      <c r="G239" s="24"/>
      <c r="H239" s="24"/>
      <c r="I239" s="24"/>
      <c r="J239" s="24">
        <v>3547</v>
      </c>
      <c r="K239" s="24"/>
      <c r="L239" s="24">
        <v>0</v>
      </c>
      <c r="M239" s="24"/>
      <c r="N239" s="24">
        <v>0</v>
      </c>
      <c r="O239" s="24"/>
      <c r="P239" s="24">
        <v>0</v>
      </c>
      <c r="Q239" s="24"/>
      <c r="R239" s="24">
        <v>0</v>
      </c>
      <c r="S239" s="24"/>
      <c r="T239" s="24">
        <v>0</v>
      </c>
      <c r="U239" s="25"/>
      <c r="V239" s="24">
        <v>0</v>
      </c>
      <c r="W239" s="24"/>
      <c r="X239" s="24"/>
      <c r="Y239" s="24"/>
      <c r="Z239" s="24"/>
      <c r="AA239" s="24"/>
      <c r="AB239" s="24">
        <v>0</v>
      </c>
      <c r="AC239" s="25"/>
      <c r="AD239" s="59">
        <v>0</v>
      </c>
      <c r="AE239" s="25"/>
      <c r="AF239" s="34"/>
      <c r="AG239" s="27"/>
      <c r="AH239" s="34"/>
      <c r="AI239" s="27"/>
      <c r="AJ239" s="34"/>
      <c r="AK239" s="25"/>
      <c r="AL239" s="24">
        <v>0</v>
      </c>
    </row>
    <row r="240" spans="1:38" s="28" customFormat="1" hidden="1" outlineLevel="3">
      <c r="A240" s="90">
        <v>229</v>
      </c>
      <c r="B240" s="72"/>
      <c r="C240" s="72" t="s">
        <v>213</v>
      </c>
      <c r="D240" s="73"/>
      <c r="E240" s="86"/>
      <c r="F240" s="46"/>
      <c r="G240" s="24"/>
      <c r="H240" s="46"/>
      <c r="I240" s="24"/>
      <c r="J240" s="46">
        <v>7440</v>
      </c>
      <c r="K240" s="24"/>
      <c r="L240" s="46">
        <v>0</v>
      </c>
      <c r="M240" s="24"/>
      <c r="N240" s="46">
        <v>0</v>
      </c>
      <c r="O240" s="24"/>
      <c r="P240" s="46">
        <v>0</v>
      </c>
      <c r="Q240" s="24"/>
      <c r="R240" s="46">
        <v>0</v>
      </c>
      <c r="S240" s="24"/>
      <c r="T240" s="46">
        <v>0</v>
      </c>
      <c r="U240" s="25"/>
      <c r="V240" s="46">
        <v>0</v>
      </c>
      <c r="W240" s="24"/>
      <c r="X240" s="24"/>
      <c r="Y240" s="24"/>
      <c r="Z240" s="24"/>
      <c r="AA240" s="24"/>
      <c r="AB240" s="46">
        <v>0</v>
      </c>
      <c r="AC240" s="25"/>
      <c r="AD240" s="65">
        <v>0</v>
      </c>
      <c r="AE240" s="25"/>
      <c r="AF240" s="34"/>
      <c r="AG240" s="27"/>
      <c r="AH240" s="34"/>
      <c r="AI240" s="27"/>
      <c r="AJ240" s="34"/>
      <c r="AK240" s="25"/>
      <c r="AL240" s="46">
        <v>0</v>
      </c>
    </row>
    <row r="241" spans="1:38" s="28" customFormat="1" ht="16.5" hidden="1" outlineLevel="2" thickBot="1">
      <c r="A241" s="90">
        <v>230</v>
      </c>
      <c r="B241" s="72" t="s">
        <v>214</v>
      </c>
      <c r="C241" s="72"/>
      <c r="D241" s="73"/>
      <c r="E241" s="86"/>
      <c r="F241" s="47">
        <v>105200</v>
      </c>
      <c r="G241" s="24"/>
      <c r="H241" s="47">
        <v>90439</v>
      </c>
      <c r="I241" s="24"/>
      <c r="J241" s="47">
        <f>ROUND(SUM(J231:J240),5)</f>
        <v>111559</v>
      </c>
      <c r="K241" s="24"/>
      <c r="L241" s="47">
        <f>ROUND(SUM(L231:L240),5)</f>
        <v>2495</v>
      </c>
      <c r="M241" s="24"/>
      <c r="N241" s="47">
        <f>ROUND(SUM(N231:N240),5)</f>
        <v>0</v>
      </c>
      <c r="O241" s="24"/>
      <c r="P241" s="47">
        <f>ROUND(SUM(P231:P240),5)</f>
        <v>0</v>
      </c>
      <c r="Q241" s="24"/>
      <c r="R241" s="47">
        <f>ROUND(SUM(R231:R240),5)</f>
        <v>0</v>
      </c>
      <c r="S241" s="24"/>
      <c r="T241" s="47">
        <f>ROUND(SUM(T231:T240),5)</f>
        <v>0</v>
      </c>
      <c r="U241" s="25"/>
      <c r="V241" s="47">
        <f>ROUND(SUM(V231:V240),5)</f>
        <v>0</v>
      </c>
      <c r="W241" s="24"/>
      <c r="X241" s="33"/>
      <c r="Y241" s="24"/>
      <c r="Z241" s="33"/>
      <c r="AA241" s="24"/>
      <c r="AB241" s="47">
        <f t="shared" ref="AB241:AD241" si="30">ROUND(SUM(AB231:AB240),5)</f>
        <v>0</v>
      </c>
      <c r="AC241" s="25"/>
      <c r="AD241" s="66">
        <f t="shared" si="30"/>
        <v>0</v>
      </c>
      <c r="AE241" s="25"/>
      <c r="AF241" s="34"/>
      <c r="AG241" s="27"/>
      <c r="AH241" s="34"/>
      <c r="AI241" s="27"/>
      <c r="AJ241" s="34"/>
      <c r="AK241" s="25"/>
      <c r="AL241" s="47">
        <f t="shared" ref="AL241" si="31">ROUND(SUM(AL231:AL240),5)</f>
        <v>0</v>
      </c>
    </row>
    <row r="242" spans="1:38" s="28" customFormat="1" ht="18" customHeight="1" outlineLevel="1" collapsed="1">
      <c r="A242" s="90">
        <v>231</v>
      </c>
      <c r="B242" s="84" t="s">
        <v>215</v>
      </c>
      <c r="C242" s="84"/>
      <c r="D242" s="85"/>
      <c r="E242" s="86"/>
      <c r="F242" s="52">
        <f>ROUND(F187+F230+F241,5)</f>
        <v>767728</v>
      </c>
      <c r="G242" s="52"/>
      <c r="H242" s="52">
        <f>ROUND(H187+H230+H241,5)</f>
        <v>657719</v>
      </c>
      <c r="I242" s="52"/>
      <c r="J242" s="52">
        <f>ROUND(J187+J230+J241,5)</f>
        <v>904723</v>
      </c>
      <c r="K242" s="52"/>
      <c r="L242" s="52">
        <f>ROUND(L187+L230+L241,5)</f>
        <v>823562</v>
      </c>
      <c r="M242" s="52"/>
      <c r="N242" s="52">
        <f>ROUND(N187+N230+N241,5)</f>
        <v>879361</v>
      </c>
      <c r="O242" s="52"/>
      <c r="P242" s="52">
        <f>ROUND(P187+P230+P241,5)</f>
        <v>982927</v>
      </c>
      <c r="Q242" s="52"/>
      <c r="R242" s="52">
        <f>ROUND(R187+R230+R241,5)</f>
        <v>1005920</v>
      </c>
      <c r="S242" s="52"/>
      <c r="T242" s="52">
        <f>ROUND(T187+T230+T241,5)</f>
        <v>1064994</v>
      </c>
      <c r="U242" s="52"/>
      <c r="V242" s="52">
        <f>SUM(V189:V193)+V200+V208+V225+V229</f>
        <v>886805</v>
      </c>
      <c r="W242" s="52"/>
      <c r="X242" s="52">
        <f>ROUND(X187+X230+X241,5)</f>
        <v>747816</v>
      </c>
      <c r="Y242" s="52"/>
      <c r="Z242" s="52">
        <f>ROUND((V242-X242),5)</f>
        <v>138989</v>
      </c>
      <c r="AA242" s="52"/>
      <c r="AB242" s="52">
        <f>ROUND(AB187+AB230+AB241,5)</f>
        <v>1122585</v>
      </c>
      <c r="AC242" s="52"/>
      <c r="AD242" s="60">
        <f>ROUND(AD187+AD230+AD241,5)</f>
        <v>1188393</v>
      </c>
      <c r="AE242" s="52"/>
      <c r="AF242" s="51">
        <f>ROUND(AF187+AF230+AF241,5)</f>
        <v>1073500</v>
      </c>
      <c r="AG242" s="51"/>
      <c r="AH242" s="51">
        <f>ROUND(AH187+AH230+AH241,5)</f>
        <v>1138835</v>
      </c>
      <c r="AI242" s="51"/>
      <c r="AJ242" s="51">
        <f>ROUND(AJ187+AJ230+AJ241,5)</f>
        <v>1085394</v>
      </c>
      <c r="AK242" s="52"/>
      <c r="AL242" s="52">
        <f>ROUND(AL187+AL230+AL241,5)</f>
        <v>0</v>
      </c>
    </row>
    <row r="243" spans="1:38" s="28" customFormat="1" ht="30" hidden="1" customHeight="1" outlineLevel="1">
      <c r="A243" s="90">
        <v>232</v>
      </c>
      <c r="B243" s="72" t="s">
        <v>216</v>
      </c>
      <c r="C243" s="72"/>
      <c r="D243" s="73"/>
      <c r="E243" s="86"/>
      <c r="F243" s="24"/>
      <c r="G243" s="24"/>
      <c r="H243" s="24"/>
      <c r="I243" s="24"/>
      <c r="J243" s="24">
        <v>0</v>
      </c>
      <c r="K243" s="24"/>
      <c r="L243" s="24">
        <v>10202</v>
      </c>
      <c r="M243" s="24"/>
      <c r="N243" s="24">
        <v>0</v>
      </c>
      <c r="O243" s="24"/>
      <c r="P243" s="24">
        <v>0</v>
      </c>
      <c r="Q243" s="24"/>
      <c r="R243" s="24">
        <v>0</v>
      </c>
      <c r="S243" s="24"/>
      <c r="T243" s="24"/>
      <c r="U243" s="25"/>
      <c r="V243" s="24">
        <v>0</v>
      </c>
      <c r="W243" s="24"/>
      <c r="X243" s="24"/>
      <c r="Y243" s="24"/>
      <c r="Z243" s="24"/>
      <c r="AA243" s="24"/>
      <c r="AC243" s="25"/>
      <c r="AD243" s="62"/>
      <c r="AE243" s="25"/>
      <c r="AF243" s="34"/>
      <c r="AG243" s="27"/>
      <c r="AH243" s="34"/>
      <c r="AI243" s="27"/>
      <c r="AJ243" s="34"/>
      <c r="AK243" s="25"/>
      <c r="AL243" s="34"/>
    </row>
    <row r="244" spans="1:38" s="28" customFormat="1" hidden="1" outlineLevel="1">
      <c r="A244" s="90">
        <v>233</v>
      </c>
      <c r="B244" s="72" t="s">
        <v>217</v>
      </c>
      <c r="C244" s="72"/>
      <c r="D244" s="73"/>
      <c r="E244" s="86"/>
      <c r="F244" s="24"/>
      <c r="G244" s="24"/>
      <c r="H244" s="24"/>
      <c r="I244" s="24"/>
      <c r="J244" s="24">
        <v>0</v>
      </c>
      <c r="K244" s="24"/>
      <c r="L244" s="24">
        <v>102685</v>
      </c>
      <c r="M244" s="24"/>
      <c r="N244" s="24">
        <v>0</v>
      </c>
      <c r="O244" s="24"/>
      <c r="P244" s="24">
        <v>0</v>
      </c>
      <c r="Q244" s="24"/>
      <c r="R244" s="24">
        <v>0</v>
      </c>
      <c r="S244" s="24"/>
      <c r="T244" s="24"/>
      <c r="U244" s="25"/>
      <c r="V244" s="24">
        <v>0</v>
      </c>
      <c r="W244" s="24"/>
      <c r="X244" s="24"/>
      <c r="Y244" s="24"/>
      <c r="Z244" s="24"/>
      <c r="AA244" s="24"/>
      <c r="AC244" s="25"/>
      <c r="AD244" s="62"/>
      <c r="AE244" s="25"/>
      <c r="AF244" s="34"/>
      <c r="AG244" s="27"/>
      <c r="AH244" s="34"/>
      <c r="AI244" s="27"/>
      <c r="AJ244" s="34"/>
      <c r="AK244" s="25"/>
      <c r="AL244" s="34"/>
    </row>
    <row r="245" spans="1:38" s="28" customFormat="1" ht="13.5" customHeight="1" outlineLevel="2">
      <c r="A245" s="90">
        <v>234</v>
      </c>
      <c r="B245" s="72" t="s">
        <v>218</v>
      </c>
      <c r="C245" s="72"/>
      <c r="D245" s="73"/>
      <c r="E245" s="86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5"/>
      <c r="V245" s="24"/>
      <c r="W245" s="24"/>
      <c r="X245" s="24"/>
      <c r="Y245" s="24"/>
      <c r="Z245" s="24"/>
      <c r="AA245" s="24"/>
      <c r="AC245" s="25"/>
      <c r="AD245" s="62"/>
      <c r="AE245" s="25"/>
      <c r="AF245" s="34"/>
      <c r="AG245" s="27"/>
      <c r="AH245" s="34"/>
      <c r="AI245" s="27"/>
      <c r="AJ245" s="34"/>
      <c r="AK245" s="25"/>
      <c r="AL245" s="34"/>
    </row>
    <row r="246" spans="1:38" s="28" customFormat="1" outlineLevel="3">
      <c r="A246" s="90">
        <v>235</v>
      </c>
      <c r="B246" s="72" t="s">
        <v>219</v>
      </c>
      <c r="C246" s="72"/>
      <c r="D246" s="73"/>
      <c r="E246" s="86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5"/>
      <c r="V246" s="24"/>
      <c r="W246" s="24"/>
      <c r="X246" s="24"/>
      <c r="Y246" s="24"/>
      <c r="Z246" s="24"/>
      <c r="AA246" s="24"/>
      <c r="AC246" s="25"/>
      <c r="AD246" s="62"/>
      <c r="AE246" s="25"/>
      <c r="AF246" s="34"/>
      <c r="AG246" s="27"/>
      <c r="AH246" s="34"/>
      <c r="AI246" s="27"/>
      <c r="AJ246" s="34"/>
      <c r="AK246" s="25"/>
      <c r="AL246" s="34"/>
    </row>
    <row r="247" spans="1:38" s="28" customFormat="1" outlineLevel="3">
      <c r="A247" s="90">
        <v>236</v>
      </c>
      <c r="B247" s="72"/>
      <c r="C247" s="72" t="s">
        <v>220</v>
      </c>
      <c r="D247" s="73"/>
      <c r="E247" s="86"/>
      <c r="F247" s="24">
        <v>16564</v>
      </c>
      <c r="G247" s="24"/>
      <c r="H247" s="24">
        <v>16164</v>
      </c>
      <c r="I247" s="24"/>
      <c r="J247" s="24">
        <v>11994</v>
      </c>
      <c r="K247" s="24"/>
      <c r="L247" s="24">
        <v>15519</v>
      </c>
      <c r="M247" s="24"/>
      <c r="N247" s="24">
        <v>17611</v>
      </c>
      <c r="O247" s="24"/>
      <c r="P247" s="24">
        <v>8297</v>
      </c>
      <c r="Q247" s="24"/>
      <c r="R247" s="24">
        <v>2271</v>
      </c>
      <c r="S247" s="24"/>
      <c r="T247" s="24">
        <v>11854</v>
      </c>
      <c r="U247" s="25"/>
      <c r="V247" s="24">
        <v>10806</v>
      </c>
      <c r="W247" s="24"/>
      <c r="X247" s="24">
        <v>3340</v>
      </c>
      <c r="Y247" s="24"/>
      <c r="Z247" s="24">
        <f>ROUND((V247-X247),5)</f>
        <v>7466</v>
      </c>
      <c r="AA247" s="24"/>
      <c r="AB247" s="24">
        <v>8787</v>
      </c>
      <c r="AC247" s="25"/>
      <c r="AD247" s="59">
        <v>9983</v>
      </c>
      <c r="AE247" s="25"/>
      <c r="AF247" s="26">
        <v>10000</v>
      </c>
      <c r="AG247" s="27"/>
      <c r="AH247" s="26">
        <v>13750</v>
      </c>
      <c r="AI247" s="27"/>
      <c r="AJ247" s="26"/>
      <c r="AK247" s="25"/>
      <c r="AL247" s="26"/>
    </row>
    <row r="248" spans="1:38" s="28" customFormat="1" outlineLevel="3">
      <c r="A248" s="90">
        <v>237</v>
      </c>
      <c r="B248" s="72"/>
      <c r="C248" s="72" t="s">
        <v>221</v>
      </c>
      <c r="D248" s="73"/>
      <c r="E248" s="86"/>
      <c r="F248" s="24">
        <v>223</v>
      </c>
      <c r="G248" s="24"/>
      <c r="H248" s="24">
        <v>463</v>
      </c>
      <c r="I248" s="24"/>
      <c r="J248" s="24">
        <v>187</v>
      </c>
      <c r="K248" s="24"/>
      <c r="L248" s="24">
        <v>0</v>
      </c>
      <c r="M248" s="24"/>
      <c r="N248" s="24">
        <v>0</v>
      </c>
      <c r="O248" s="24"/>
      <c r="P248" s="24">
        <v>0</v>
      </c>
      <c r="Q248" s="24"/>
      <c r="R248" s="24">
        <v>0</v>
      </c>
      <c r="S248" s="24"/>
      <c r="T248" s="24"/>
      <c r="U248" s="25"/>
      <c r="V248" s="24">
        <v>0</v>
      </c>
      <c r="W248" s="24"/>
      <c r="X248" s="24"/>
      <c r="Y248" s="24"/>
      <c r="Z248" s="24"/>
      <c r="AA248" s="24"/>
      <c r="AC248" s="25"/>
      <c r="AD248" s="62"/>
      <c r="AE248" s="25"/>
      <c r="AF248" s="34"/>
      <c r="AG248" s="27"/>
      <c r="AH248" s="34"/>
      <c r="AI248" s="27"/>
      <c r="AJ248" s="34"/>
      <c r="AK248" s="25"/>
      <c r="AL248" s="34"/>
    </row>
    <row r="249" spans="1:38" s="28" customFormat="1" ht="13.5" customHeight="1" outlineLevel="3">
      <c r="A249" s="90">
        <v>238</v>
      </c>
      <c r="B249" s="72"/>
      <c r="C249" s="72" t="s">
        <v>222</v>
      </c>
      <c r="D249" s="73"/>
      <c r="E249" s="86"/>
      <c r="F249" s="24"/>
      <c r="G249" s="24"/>
      <c r="H249" s="24"/>
      <c r="I249" s="24"/>
      <c r="J249" s="24">
        <v>285</v>
      </c>
      <c r="K249" s="24"/>
      <c r="L249" s="24">
        <v>759</v>
      </c>
      <c r="M249" s="24"/>
      <c r="N249" s="24">
        <v>1984</v>
      </c>
      <c r="O249" s="24"/>
      <c r="P249" s="24">
        <v>5090</v>
      </c>
      <c r="Q249" s="24"/>
      <c r="R249" s="24">
        <v>1958</v>
      </c>
      <c r="S249" s="24"/>
      <c r="T249" s="24">
        <v>6742</v>
      </c>
      <c r="U249" s="25"/>
      <c r="V249" s="24">
        <v>5572</v>
      </c>
      <c r="W249" s="24"/>
      <c r="X249" s="24">
        <v>1490</v>
      </c>
      <c r="Y249" s="24"/>
      <c r="Z249" s="24">
        <f>ROUND((V249-X249),5)</f>
        <v>4082</v>
      </c>
      <c r="AA249" s="24"/>
      <c r="AB249" s="24">
        <v>2500</v>
      </c>
      <c r="AC249" s="25"/>
      <c r="AD249" s="59">
        <v>11668</v>
      </c>
      <c r="AE249" s="25"/>
      <c r="AF249" s="26">
        <v>2500</v>
      </c>
      <c r="AG249" s="27"/>
      <c r="AH249" s="26">
        <v>5000</v>
      </c>
      <c r="AI249" s="27"/>
      <c r="AJ249" s="26">
        <v>2000</v>
      </c>
      <c r="AK249" s="25"/>
      <c r="AL249" s="26"/>
    </row>
    <row r="250" spans="1:38" s="28" customFormat="1" outlineLevel="3">
      <c r="A250" s="90">
        <v>239</v>
      </c>
      <c r="B250" s="72"/>
      <c r="C250" s="72" t="s">
        <v>223</v>
      </c>
      <c r="D250" s="73"/>
      <c r="E250" s="86"/>
      <c r="F250" s="24"/>
      <c r="G250" s="24"/>
      <c r="H250" s="24"/>
      <c r="I250" s="24"/>
      <c r="J250" s="24">
        <v>0</v>
      </c>
      <c r="K250" s="24"/>
      <c r="L250" s="24">
        <v>0</v>
      </c>
      <c r="M250" s="24"/>
      <c r="N250" s="24">
        <v>0</v>
      </c>
      <c r="O250" s="24"/>
      <c r="P250" s="24">
        <v>0</v>
      </c>
      <c r="Q250" s="24"/>
      <c r="R250" s="24">
        <v>0</v>
      </c>
      <c r="S250" s="24"/>
      <c r="T250" s="24"/>
      <c r="U250" s="25"/>
      <c r="V250" s="24">
        <v>0</v>
      </c>
      <c r="W250" s="24"/>
      <c r="X250" s="24"/>
      <c r="Y250" s="24"/>
      <c r="Z250" s="24"/>
      <c r="AA250" s="24"/>
      <c r="AC250" s="25"/>
      <c r="AD250" s="62"/>
      <c r="AE250" s="25"/>
      <c r="AF250" s="34"/>
      <c r="AG250" s="27"/>
      <c r="AH250" s="34"/>
      <c r="AI250" s="27"/>
      <c r="AJ250" s="34"/>
      <c r="AK250" s="25"/>
      <c r="AL250" s="34"/>
    </row>
    <row r="251" spans="1:38" s="28" customFormat="1" ht="15" customHeight="1" outlineLevel="3">
      <c r="A251" s="90">
        <v>240</v>
      </c>
      <c r="B251" s="72"/>
      <c r="C251" s="72" t="s">
        <v>224</v>
      </c>
      <c r="D251" s="73"/>
      <c r="E251" s="86"/>
      <c r="F251" s="24">
        <v>8569</v>
      </c>
      <c r="G251" s="24"/>
      <c r="H251" s="24">
        <v>3497</v>
      </c>
      <c r="I251" s="24"/>
      <c r="J251" s="24">
        <v>741</v>
      </c>
      <c r="K251" s="24"/>
      <c r="L251" s="24">
        <v>2375</v>
      </c>
      <c r="M251" s="24"/>
      <c r="N251" s="24">
        <v>2780</v>
      </c>
      <c r="O251" s="24"/>
      <c r="P251" s="24">
        <v>7435</v>
      </c>
      <c r="Q251" s="24"/>
      <c r="R251" s="24">
        <v>1922</v>
      </c>
      <c r="S251" s="24"/>
      <c r="T251" s="24">
        <v>3301</v>
      </c>
      <c r="U251" s="25"/>
      <c r="V251" s="24">
        <v>1406</v>
      </c>
      <c r="W251" s="24"/>
      <c r="X251" s="24">
        <v>1360</v>
      </c>
      <c r="Y251" s="24"/>
      <c r="Z251" s="24">
        <f>ROUND((V251-X251),5)</f>
        <v>46</v>
      </c>
      <c r="AA251" s="24"/>
      <c r="AB251" s="24">
        <v>1002</v>
      </c>
      <c r="AC251" s="25"/>
      <c r="AD251" s="59">
        <v>1463</v>
      </c>
      <c r="AE251" s="25"/>
      <c r="AF251" s="26">
        <v>1000</v>
      </c>
      <c r="AG251" s="27"/>
      <c r="AH251" s="26">
        <v>2000</v>
      </c>
      <c r="AI251" s="27"/>
      <c r="AJ251" s="26">
        <v>2000</v>
      </c>
      <c r="AK251" s="25"/>
      <c r="AL251" s="26"/>
    </row>
    <row r="252" spans="1:38" s="28" customFormat="1" outlineLevel="3">
      <c r="A252" s="90">
        <v>241</v>
      </c>
      <c r="B252" s="72"/>
      <c r="C252" s="72" t="s">
        <v>225</v>
      </c>
      <c r="D252" s="73"/>
      <c r="E252" s="86"/>
      <c r="F252" s="24"/>
      <c r="G252" s="24"/>
      <c r="H252" s="24"/>
      <c r="I252" s="24"/>
      <c r="J252" s="24">
        <v>703</v>
      </c>
      <c r="K252" s="24"/>
      <c r="L252" s="24">
        <v>129</v>
      </c>
      <c r="M252" s="24"/>
      <c r="N252" s="24">
        <v>0</v>
      </c>
      <c r="O252" s="24"/>
      <c r="P252" s="24">
        <v>0</v>
      </c>
      <c r="Q252" s="24"/>
      <c r="R252" s="24">
        <v>0</v>
      </c>
      <c r="S252" s="24"/>
      <c r="T252" s="24"/>
      <c r="U252" s="25"/>
      <c r="V252" s="24">
        <v>0</v>
      </c>
      <c r="W252" s="24"/>
      <c r="X252" s="24"/>
      <c r="Y252" s="24"/>
      <c r="Z252" s="24"/>
      <c r="AA252" s="24"/>
      <c r="AC252" s="25"/>
      <c r="AD252" s="62"/>
      <c r="AE252" s="25"/>
      <c r="AF252" s="34"/>
      <c r="AG252" s="27"/>
      <c r="AH252" s="34"/>
      <c r="AI252" s="27"/>
      <c r="AJ252" s="34"/>
      <c r="AK252" s="25"/>
      <c r="AL252" s="34"/>
    </row>
    <row r="253" spans="1:38" s="28" customFormat="1" hidden="1" outlineLevel="3">
      <c r="A253" s="90">
        <v>242</v>
      </c>
      <c r="B253" s="72"/>
      <c r="C253" s="72" t="s">
        <v>226</v>
      </c>
      <c r="D253" s="73"/>
      <c r="E253" s="86"/>
      <c r="F253" s="24"/>
      <c r="G253" s="24"/>
      <c r="H253" s="24"/>
      <c r="I253" s="24"/>
      <c r="J253" s="24">
        <v>0</v>
      </c>
      <c r="K253" s="24"/>
      <c r="L253" s="24">
        <v>9459</v>
      </c>
      <c r="M253" s="24"/>
      <c r="N253" s="24">
        <v>0</v>
      </c>
      <c r="O253" s="24"/>
      <c r="P253" s="24">
        <v>0</v>
      </c>
      <c r="Q253" s="24"/>
      <c r="R253" s="24">
        <v>0</v>
      </c>
      <c r="S253" s="24"/>
      <c r="T253" s="24"/>
      <c r="U253" s="25"/>
      <c r="V253" s="24">
        <v>0</v>
      </c>
      <c r="W253" s="24"/>
      <c r="X253" s="24"/>
      <c r="Y253" s="24"/>
      <c r="Z253" s="24"/>
      <c r="AA253" s="24"/>
      <c r="AC253" s="25"/>
      <c r="AD253" s="62"/>
      <c r="AE253" s="25"/>
      <c r="AF253" s="34"/>
      <c r="AG253" s="27"/>
      <c r="AH253" s="34"/>
      <c r="AI253" s="27"/>
      <c r="AJ253" s="34"/>
      <c r="AK253" s="25"/>
      <c r="AL253" s="34"/>
    </row>
    <row r="254" spans="1:38" s="28" customFormat="1" outlineLevel="3">
      <c r="A254" s="90">
        <v>243</v>
      </c>
      <c r="B254" s="72"/>
      <c r="C254" s="72" t="s">
        <v>227</v>
      </c>
      <c r="D254" s="73"/>
      <c r="E254" s="86"/>
      <c r="F254" s="24">
        <v>2954</v>
      </c>
      <c r="G254" s="24"/>
      <c r="H254" s="24">
        <v>4895</v>
      </c>
      <c r="I254" s="24"/>
      <c r="J254" s="24">
        <v>510</v>
      </c>
      <c r="K254" s="24"/>
      <c r="L254" s="24">
        <v>1359</v>
      </c>
      <c r="M254" s="24"/>
      <c r="N254" s="24">
        <v>1198</v>
      </c>
      <c r="O254" s="24"/>
      <c r="P254" s="24">
        <v>3539</v>
      </c>
      <c r="Q254" s="24"/>
      <c r="R254" s="24">
        <v>3476</v>
      </c>
      <c r="S254" s="24"/>
      <c r="T254" s="24">
        <v>1365</v>
      </c>
      <c r="U254" s="25"/>
      <c r="V254" s="24">
        <v>1365</v>
      </c>
      <c r="W254" s="24"/>
      <c r="X254" s="24">
        <v>4000</v>
      </c>
      <c r="Y254" s="24"/>
      <c r="Z254" s="24">
        <f>ROUND((V254-X254),5)</f>
        <v>-2635</v>
      </c>
      <c r="AA254" s="24"/>
      <c r="AB254" s="24">
        <v>2500</v>
      </c>
      <c r="AC254" s="25"/>
      <c r="AD254" s="59">
        <v>864</v>
      </c>
      <c r="AE254" s="25"/>
      <c r="AF254" s="26">
        <v>2500</v>
      </c>
      <c r="AG254" s="27"/>
      <c r="AH254" s="26">
        <v>2000</v>
      </c>
      <c r="AI254" s="27"/>
      <c r="AJ254" s="26"/>
      <c r="AK254" s="25"/>
      <c r="AL254" s="26"/>
    </row>
    <row r="255" spans="1:38" s="28" customFormat="1" outlineLevel="3">
      <c r="A255" s="90">
        <v>244</v>
      </c>
      <c r="B255" s="72"/>
      <c r="C255" s="72" t="s">
        <v>228</v>
      </c>
      <c r="D255" s="73"/>
      <c r="E255" s="86"/>
      <c r="F255" s="24">
        <v>6853</v>
      </c>
      <c r="G255" s="24"/>
      <c r="H255" s="24">
        <v>644</v>
      </c>
      <c r="I255" s="24"/>
      <c r="J255" s="24">
        <v>3331</v>
      </c>
      <c r="K255" s="24"/>
      <c r="L255" s="24">
        <v>4081</v>
      </c>
      <c r="M255" s="24"/>
      <c r="N255" s="24">
        <v>5893</v>
      </c>
      <c r="O255" s="24"/>
      <c r="P255" s="24">
        <v>9242</v>
      </c>
      <c r="Q255" s="24"/>
      <c r="R255" s="24">
        <v>10021</v>
      </c>
      <c r="S255" s="24"/>
      <c r="T255" s="24">
        <v>8605</v>
      </c>
      <c r="U255" s="25"/>
      <c r="V255" s="24">
        <v>7396</v>
      </c>
      <c r="W255" s="24"/>
      <c r="X255" s="24">
        <v>8938</v>
      </c>
      <c r="Y255" s="24"/>
      <c r="Z255" s="24">
        <f>ROUND((V255-X255),5)</f>
        <v>-1542</v>
      </c>
      <c r="AA255" s="24"/>
      <c r="AB255" s="24">
        <v>10000</v>
      </c>
      <c r="AC255" s="25"/>
      <c r="AD255" s="59">
        <v>16243</v>
      </c>
      <c r="AE255" s="25"/>
      <c r="AF255" s="26">
        <v>10000</v>
      </c>
      <c r="AG255" s="27"/>
      <c r="AH255" s="26">
        <v>9000</v>
      </c>
      <c r="AI255" s="27"/>
      <c r="AJ255" s="26">
        <v>11000</v>
      </c>
      <c r="AK255" s="25"/>
      <c r="AL255" s="26"/>
    </row>
    <row r="256" spans="1:38" s="28" customFormat="1" outlineLevel="3">
      <c r="A256" s="90">
        <v>245</v>
      </c>
      <c r="B256" s="72"/>
      <c r="C256" s="72" t="s">
        <v>229</v>
      </c>
      <c r="D256" s="73"/>
      <c r="E256" s="86"/>
      <c r="F256" s="24"/>
      <c r="G256" s="24"/>
      <c r="H256" s="24"/>
      <c r="I256" s="24"/>
      <c r="J256" s="24">
        <v>3300</v>
      </c>
      <c r="K256" s="24"/>
      <c r="L256" s="24">
        <v>3680</v>
      </c>
      <c r="M256" s="24"/>
      <c r="N256" s="24">
        <v>3680</v>
      </c>
      <c r="O256" s="24"/>
      <c r="P256" s="24">
        <v>-2410</v>
      </c>
      <c r="Q256" s="24"/>
      <c r="R256" s="24">
        <v>2400</v>
      </c>
      <c r="S256" s="24"/>
      <c r="T256" s="24"/>
      <c r="U256" s="25"/>
      <c r="V256" s="24">
        <v>0</v>
      </c>
      <c r="W256" s="24"/>
      <c r="X256" s="24">
        <v>3500</v>
      </c>
      <c r="Y256" s="24"/>
      <c r="Z256" s="24">
        <f>ROUND((V256-X256),5)</f>
        <v>-3500</v>
      </c>
      <c r="AA256" s="24"/>
      <c r="AB256" s="24">
        <v>2000</v>
      </c>
      <c r="AC256" s="25"/>
      <c r="AD256" s="59">
        <v>1000</v>
      </c>
      <c r="AE256" s="25"/>
      <c r="AF256" s="26">
        <v>2000</v>
      </c>
      <c r="AG256" s="27"/>
      <c r="AH256" s="26">
        <v>3500</v>
      </c>
      <c r="AI256" s="27"/>
      <c r="AJ256" s="26">
        <v>3500</v>
      </c>
      <c r="AK256" s="25"/>
      <c r="AL256" s="26"/>
    </row>
    <row r="257" spans="1:38" s="28" customFormat="1" outlineLevel="4">
      <c r="A257" s="90">
        <v>246</v>
      </c>
      <c r="B257" s="72"/>
      <c r="C257" s="72" t="s">
        <v>230</v>
      </c>
      <c r="D257" s="73"/>
      <c r="E257" s="86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5"/>
      <c r="V257" s="24"/>
      <c r="W257" s="24"/>
      <c r="X257" s="24"/>
      <c r="Y257" s="24"/>
      <c r="Z257" s="24"/>
      <c r="AA257" s="24"/>
      <c r="AB257" s="24"/>
      <c r="AC257" s="25"/>
      <c r="AD257" s="59"/>
      <c r="AE257" s="25"/>
      <c r="AF257" s="26"/>
      <c r="AG257" s="27"/>
      <c r="AH257" s="26"/>
      <c r="AI257" s="27"/>
      <c r="AJ257" s="26"/>
      <c r="AK257" s="25"/>
      <c r="AL257" s="26"/>
    </row>
    <row r="258" spans="1:38" s="28" customFormat="1" outlineLevel="4">
      <c r="A258" s="90">
        <v>247</v>
      </c>
      <c r="B258" s="72"/>
      <c r="C258" s="72"/>
      <c r="D258" s="73" t="s">
        <v>231</v>
      </c>
      <c r="E258" s="86"/>
      <c r="F258" s="24">
        <v>5331</v>
      </c>
      <c r="G258" s="24"/>
      <c r="H258" s="24">
        <v>3501</v>
      </c>
      <c r="I258" s="24"/>
      <c r="J258" s="24">
        <v>3752</v>
      </c>
      <c r="K258" s="24"/>
      <c r="L258" s="24">
        <v>905</v>
      </c>
      <c r="M258" s="24"/>
      <c r="N258" s="24">
        <v>1628</v>
      </c>
      <c r="O258" s="24"/>
      <c r="P258" s="24">
        <v>1231</v>
      </c>
      <c r="Q258" s="24"/>
      <c r="R258" s="24">
        <v>1315</v>
      </c>
      <c r="S258" s="24"/>
      <c r="T258" s="24">
        <v>1138</v>
      </c>
      <c r="U258" s="25"/>
      <c r="V258" s="24">
        <v>889</v>
      </c>
      <c r="W258" s="24"/>
      <c r="X258" s="24">
        <v>932</v>
      </c>
      <c r="Y258" s="24"/>
      <c r="Z258" s="24">
        <f>ROUND((V258-X258),5)</f>
        <v>-43</v>
      </c>
      <c r="AA258" s="24"/>
      <c r="AB258" s="24">
        <v>1500</v>
      </c>
      <c r="AC258" s="25"/>
      <c r="AD258" s="59">
        <v>1168</v>
      </c>
      <c r="AE258" s="25"/>
      <c r="AF258" s="26">
        <v>1500</v>
      </c>
      <c r="AG258" s="27"/>
      <c r="AH258" s="26">
        <v>1400</v>
      </c>
      <c r="AI258" s="27"/>
      <c r="AJ258" s="26"/>
      <c r="AK258" s="25"/>
      <c r="AL258" s="26"/>
    </row>
    <row r="259" spans="1:38" s="28" customFormat="1" outlineLevel="4">
      <c r="A259" s="90">
        <v>248</v>
      </c>
      <c r="B259" s="72"/>
      <c r="C259" s="72"/>
      <c r="D259" s="73" t="s">
        <v>232</v>
      </c>
      <c r="E259" s="86"/>
      <c r="F259" s="24"/>
      <c r="G259" s="24"/>
      <c r="H259" s="24"/>
      <c r="I259" s="24"/>
      <c r="J259" s="24">
        <v>0</v>
      </c>
      <c r="K259" s="24"/>
      <c r="L259" s="24">
        <v>0</v>
      </c>
      <c r="M259" s="24"/>
      <c r="N259" s="24">
        <v>0</v>
      </c>
      <c r="O259" s="24"/>
      <c r="P259" s="24">
        <v>0</v>
      </c>
      <c r="Q259" s="24"/>
      <c r="R259" s="24">
        <v>0</v>
      </c>
      <c r="S259" s="24"/>
      <c r="T259" s="24"/>
      <c r="U259" s="25"/>
      <c r="V259" s="24"/>
      <c r="W259" s="24"/>
      <c r="X259" s="24"/>
      <c r="Y259" s="24"/>
      <c r="Z259" s="24"/>
      <c r="AA259" s="24"/>
      <c r="AC259" s="25"/>
      <c r="AD259" s="62"/>
      <c r="AE259" s="25"/>
      <c r="AF259" s="34"/>
      <c r="AG259" s="27"/>
      <c r="AH259" s="34"/>
      <c r="AI259" s="27"/>
      <c r="AJ259" s="34"/>
      <c r="AK259" s="25"/>
      <c r="AL259" s="34"/>
    </row>
    <row r="260" spans="1:38" s="28" customFormat="1" outlineLevel="4">
      <c r="A260" s="90">
        <v>249</v>
      </c>
      <c r="B260" s="72"/>
      <c r="C260" s="72"/>
      <c r="D260" s="73" t="s">
        <v>233</v>
      </c>
      <c r="E260" s="86"/>
      <c r="F260" s="24">
        <v>2088</v>
      </c>
      <c r="G260" s="24"/>
      <c r="H260" s="24">
        <v>1038</v>
      </c>
      <c r="I260" s="24"/>
      <c r="J260" s="24">
        <v>893</v>
      </c>
      <c r="K260" s="24"/>
      <c r="L260" s="24">
        <v>946</v>
      </c>
      <c r="M260" s="24"/>
      <c r="N260" s="24">
        <v>1514</v>
      </c>
      <c r="O260" s="24"/>
      <c r="P260" s="24">
        <v>1725</v>
      </c>
      <c r="Q260" s="24"/>
      <c r="R260" s="24">
        <v>1579</v>
      </c>
      <c r="S260" s="24"/>
      <c r="T260" s="24">
        <v>1670</v>
      </c>
      <c r="U260" s="25"/>
      <c r="V260" s="24">
        <v>1401</v>
      </c>
      <c r="W260" s="24"/>
      <c r="X260" s="24">
        <v>997</v>
      </c>
      <c r="Y260" s="24"/>
      <c r="Z260" s="24">
        <f>ROUND((V260-X260),5)</f>
        <v>404</v>
      </c>
      <c r="AA260" s="24"/>
      <c r="AB260" s="24">
        <v>1600</v>
      </c>
      <c r="AC260" s="25"/>
      <c r="AD260" s="59">
        <v>2091</v>
      </c>
      <c r="AE260" s="25"/>
      <c r="AF260" s="26">
        <v>1600</v>
      </c>
      <c r="AG260" s="27"/>
      <c r="AH260" s="26">
        <v>1750</v>
      </c>
      <c r="AI260" s="27"/>
      <c r="AJ260" s="26">
        <v>1500</v>
      </c>
      <c r="AK260" s="25"/>
      <c r="AL260" s="26"/>
    </row>
    <row r="261" spans="1:38" s="28" customFormat="1" ht="16.5" outlineLevel="4" thickBot="1">
      <c r="A261" s="90">
        <v>250</v>
      </c>
      <c r="B261" s="72"/>
      <c r="C261" s="72"/>
      <c r="D261" s="73" t="s">
        <v>234</v>
      </c>
      <c r="E261" s="86"/>
      <c r="F261" s="33">
        <v>209</v>
      </c>
      <c r="G261" s="24"/>
      <c r="H261" s="33">
        <v>42</v>
      </c>
      <c r="I261" s="24"/>
      <c r="J261" s="33">
        <v>0</v>
      </c>
      <c r="K261" s="24"/>
      <c r="L261" s="33">
        <v>0</v>
      </c>
      <c r="M261" s="24"/>
      <c r="N261" s="33">
        <v>171</v>
      </c>
      <c r="O261" s="24"/>
      <c r="P261" s="33">
        <v>0</v>
      </c>
      <c r="Q261" s="24"/>
      <c r="R261" s="33">
        <v>173</v>
      </c>
      <c r="S261" s="24"/>
      <c r="T261" s="33">
        <v>62</v>
      </c>
      <c r="U261" s="25"/>
      <c r="V261" s="33">
        <v>62</v>
      </c>
      <c r="W261" s="24"/>
      <c r="X261" s="33">
        <v>200</v>
      </c>
      <c r="Y261" s="24"/>
      <c r="Z261" s="33">
        <f>ROUND((V261-X261),5)</f>
        <v>-138</v>
      </c>
      <c r="AA261" s="24"/>
      <c r="AB261" s="33"/>
      <c r="AC261" s="25"/>
      <c r="AD261" s="61">
        <v>65</v>
      </c>
      <c r="AE261" s="25"/>
      <c r="AF261" s="26"/>
      <c r="AG261" s="27"/>
      <c r="AH261" s="26">
        <v>200</v>
      </c>
      <c r="AI261" s="27"/>
      <c r="AJ261" s="26">
        <v>200</v>
      </c>
      <c r="AK261" s="25"/>
      <c r="AL261" s="26"/>
    </row>
    <row r="262" spans="1:38" s="39" customFormat="1" outlineLevel="3">
      <c r="A262" s="90">
        <v>251</v>
      </c>
      <c r="B262" s="72"/>
      <c r="C262" s="72" t="s">
        <v>235</v>
      </c>
      <c r="D262" s="73"/>
      <c r="E262" s="86"/>
      <c r="F262" s="35">
        <f>ROUND(SUM(F257:F261),5)</f>
        <v>7628</v>
      </c>
      <c r="G262" s="35"/>
      <c r="H262" s="35">
        <f>ROUND(SUM(H257:H261),5)</f>
        <v>4581</v>
      </c>
      <c r="I262" s="35"/>
      <c r="J262" s="35">
        <f>ROUND(SUM(J257:J261),5)</f>
        <v>4645</v>
      </c>
      <c r="K262" s="35"/>
      <c r="L262" s="35">
        <f>ROUND(SUM(L257:L261),5)</f>
        <v>1851</v>
      </c>
      <c r="M262" s="35"/>
      <c r="N262" s="35">
        <f>ROUND(SUM(N257:N261),5)</f>
        <v>3313</v>
      </c>
      <c r="O262" s="35"/>
      <c r="P262" s="35">
        <f>ROUND(SUM(P257:P261),5)</f>
        <v>2956</v>
      </c>
      <c r="Q262" s="35"/>
      <c r="R262" s="35">
        <f>ROUND(SUM(R257:R261),5)</f>
        <v>3067</v>
      </c>
      <c r="S262" s="35"/>
      <c r="T262" s="35">
        <f>ROUND(SUM(T257:T261),5)</f>
        <v>2870</v>
      </c>
      <c r="U262" s="36"/>
      <c r="V262" s="35">
        <f>ROUND(SUM(V257:V261),5)</f>
        <v>2352</v>
      </c>
      <c r="W262" s="35"/>
      <c r="X262" s="35">
        <f>ROUND(SUM(X257:X261),5)</f>
        <v>2129</v>
      </c>
      <c r="Y262" s="35"/>
      <c r="Z262" s="35">
        <f>ROUND((V262-X262),5)</f>
        <v>223</v>
      </c>
      <c r="AA262" s="35"/>
      <c r="AB262" s="35">
        <f t="shared" ref="AB262:AD262" si="32">ROUND(SUM(AB257:AB261),5)</f>
        <v>3100</v>
      </c>
      <c r="AC262" s="36"/>
      <c r="AD262" s="59">
        <f t="shared" si="32"/>
        <v>3324</v>
      </c>
      <c r="AE262" s="36"/>
      <c r="AF262" s="37">
        <f>ROUND(SUM(AF257:AF261),5)</f>
        <v>3100</v>
      </c>
      <c r="AG262" s="38"/>
      <c r="AH262" s="37">
        <f>ROUND(SUM(AH257:AH261),5)</f>
        <v>3350</v>
      </c>
      <c r="AI262" s="38"/>
      <c r="AJ262" s="37">
        <f>ROUND(SUM(AJ257:AJ261),5)</f>
        <v>1700</v>
      </c>
      <c r="AK262" s="36"/>
      <c r="AL262" s="35">
        <f t="shared" ref="AL262" si="33">ROUND(SUM(AL257:AL261),5)</f>
        <v>0</v>
      </c>
    </row>
    <row r="263" spans="1:38" s="28" customFormat="1" ht="13.5" customHeight="1" outlineLevel="4">
      <c r="A263" s="90">
        <v>252</v>
      </c>
      <c r="B263" s="72"/>
      <c r="C263" s="72" t="s">
        <v>236</v>
      </c>
      <c r="D263" s="73"/>
      <c r="E263" s="86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5"/>
      <c r="V263" s="24"/>
      <c r="W263" s="24"/>
      <c r="X263" s="24"/>
      <c r="Y263" s="24"/>
      <c r="Z263" s="24"/>
      <c r="AA263" s="24"/>
      <c r="AB263" s="24"/>
      <c r="AC263" s="25"/>
      <c r="AD263" s="59"/>
      <c r="AE263" s="25"/>
      <c r="AF263" s="26"/>
      <c r="AG263" s="27"/>
      <c r="AH263" s="26"/>
      <c r="AI263" s="27"/>
      <c r="AJ263" s="26"/>
      <c r="AK263" s="25"/>
      <c r="AL263" s="26"/>
    </row>
    <row r="264" spans="1:38" s="28" customFormat="1" outlineLevel="4">
      <c r="A264" s="90">
        <v>253</v>
      </c>
      <c r="B264" s="72"/>
      <c r="C264" s="72"/>
      <c r="D264" s="73" t="s">
        <v>468</v>
      </c>
      <c r="E264" s="86"/>
      <c r="F264" s="24">
        <v>300</v>
      </c>
      <c r="G264" s="24"/>
      <c r="H264" s="24">
        <v>3130</v>
      </c>
      <c r="I264" s="24"/>
      <c r="J264" s="24">
        <v>1822</v>
      </c>
      <c r="K264" s="24"/>
      <c r="L264" s="24">
        <v>801</v>
      </c>
      <c r="M264" s="24"/>
      <c r="N264" s="24">
        <v>1426</v>
      </c>
      <c r="O264" s="24"/>
      <c r="P264" s="24">
        <v>1251</v>
      </c>
      <c r="Q264" s="24"/>
      <c r="R264" s="24">
        <v>636</v>
      </c>
      <c r="S264" s="24"/>
      <c r="T264" s="24">
        <v>690</v>
      </c>
      <c r="U264" s="25"/>
      <c r="V264" s="24">
        <v>690</v>
      </c>
      <c r="W264" s="24"/>
      <c r="X264" s="24">
        <v>1000</v>
      </c>
      <c r="Y264" s="24"/>
      <c r="Z264" s="24">
        <f>ROUND((V264-X264),5)</f>
        <v>-310</v>
      </c>
      <c r="AA264" s="24"/>
      <c r="AB264" s="24">
        <v>1000</v>
      </c>
      <c r="AC264" s="25"/>
      <c r="AD264" s="59">
        <v>0</v>
      </c>
      <c r="AE264" s="25"/>
      <c r="AF264" s="26">
        <v>1000</v>
      </c>
      <c r="AG264" s="27"/>
      <c r="AH264" s="26">
        <v>1000</v>
      </c>
      <c r="AI264" s="27"/>
      <c r="AJ264" s="26">
        <v>2000</v>
      </c>
      <c r="AK264" s="25"/>
      <c r="AL264" s="26"/>
    </row>
    <row r="265" spans="1:38" s="28" customFormat="1" outlineLevel="4">
      <c r="A265" s="90">
        <v>254</v>
      </c>
      <c r="B265" s="72"/>
      <c r="C265" s="72"/>
      <c r="D265" s="73" t="s">
        <v>237</v>
      </c>
      <c r="E265" s="86"/>
      <c r="F265" s="24"/>
      <c r="G265" s="24"/>
      <c r="H265" s="24"/>
      <c r="I265" s="24"/>
      <c r="J265" s="24">
        <v>3568</v>
      </c>
      <c r="K265" s="24"/>
      <c r="L265" s="24">
        <v>2671</v>
      </c>
      <c r="M265" s="24"/>
      <c r="N265" s="24">
        <v>0</v>
      </c>
      <c r="O265" s="24"/>
      <c r="P265" s="24">
        <v>0</v>
      </c>
      <c r="Q265" s="24"/>
      <c r="R265" s="24">
        <v>0</v>
      </c>
      <c r="S265" s="24"/>
      <c r="T265" s="24"/>
      <c r="U265" s="25"/>
      <c r="V265" s="24">
        <v>0</v>
      </c>
      <c r="W265" s="24"/>
      <c r="X265" s="24"/>
      <c r="Y265" s="24"/>
      <c r="Z265" s="24"/>
      <c r="AA265" s="24"/>
      <c r="AC265" s="25"/>
      <c r="AD265" s="62"/>
      <c r="AE265" s="25"/>
      <c r="AF265" s="34"/>
      <c r="AG265" s="27"/>
      <c r="AH265" s="34"/>
      <c r="AI265" s="27"/>
      <c r="AJ265" s="34"/>
      <c r="AK265" s="25"/>
      <c r="AL265" s="34"/>
    </row>
    <row r="266" spans="1:38" s="28" customFormat="1" outlineLevel="4">
      <c r="A266" s="90">
        <v>255</v>
      </c>
      <c r="B266" s="72"/>
      <c r="C266" s="72"/>
      <c r="D266" s="73" t="s">
        <v>238</v>
      </c>
      <c r="E266" s="86"/>
      <c r="F266" s="24"/>
      <c r="G266" s="24"/>
      <c r="H266" s="24"/>
      <c r="I266" s="24"/>
      <c r="J266" s="24">
        <v>0</v>
      </c>
      <c r="K266" s="24"/>
      <c r="L266" s="24">
        <v>0</v>
      </c>
      <c r="M266" s="24"/>
      <c r="N266" s="24">
        <v>0</v>
      </c>
      <c r="O266" s="24"/>
      <c r="P266" s="24">
        <v>0</v>
      </c>
      <c r="Q266" s="24"/>
      <c r="R266" s="24">
        <v>0</v>
      </c>
      <c r="S266" s="24"/>
      <c r="T266" s="24"/>
      <c r="U266" s="25"/>
      <c r="V266" s="24">
        <v>0</v>
      </c>
      <c r="W266" s="24"/>
      <c r="X266" s="24"/>
      <c r="Y266" s="24"/>
      <c r="Z266" s="24"/>
      <c r="AA266" s="24"/>
      <c r="AC266" s="25"/>
      <c r="AD266" s="62"/>
      <c r="AE266" s="25"/>
      <c r="AF266" s="34"/>
      <c r="AG266" s="27"/>
      <c r="AH266" s="34"/>
      <c r="AI266" s="27"/>
      <c r="AJ266" s="34"/>
      <c r="AK266" s="25"/>
      <c r="AL266" s="34"/>
    </row>
    <row r="267" spans="1:38" s="28" customFormat="1" ht="16.5" outlineLevel="4" thickBot="1">
      <c r="A267" s="90">
        <v>256</v>
      </c>
      <c r="B267" s="72"/>
      <c r="C267" s="72"/>
      <c r="D267" s="73" t="s">
        <v>239</v>
      </c>
      <c r="E267" s="86"/>
      <c r="F267" s="33">
        <v>2466</v>
      </c>
      <c r="G267" s="24"/>
      <c r="H267" s="33">
        <v>3287</v>
      </c>
      <c r="I267" s="24"/>
      <c r="J267" s="33">
        <v>197</v>
      </c>
      <c r="K267" s="24"/>
      <c r="L267" s="33">
        <v>320</v>
      </c>
      <c r="M267" s="24"/>
      <c r="N267" s="33">
        <v>3774</v>
      </c>
      <c r="O267" s="24"/>
      <c r="P267" s="33">
        <v>4592</v>
      </c>
      <c r="Q267" s="24"/>
      <c r="R267" s="33">
        <v>5191</v>
      </c>
      <c r="S267" s="24"/>
      <c r="T267" s="33">
        <v>4393</v>
      </c>
      <c r="U267" s="25"/>
      <c r="V267" s="33">
        <v>2705</v>
      </c>
      <c r="W267" s="24"/>
      <c r="X267" s="33">
        <v>2309</v>
      </c>
      <c r="Y267" s="24"/>
      <c r="Z267" s="33">
        <f>ROUND((V267-X267),5)</f>
        <v>396</v>
      </c>
      <c r="AA267" s="24"/>
      <c r="AB267" s="33">
        <v>4000</v>
      </c>
      <c r="AC267" s="25"/>
      <c r="AD267" s="61">
        <v>4314</v>
      </c>
      <c r="AE267" s="25"/>
      <c r="AF267" s="26">
        <v>4000</v>
      </c>
      <c r="AG267" s="27"/>
      <c r="AH267" s="26">
        <v>4000</v>
      </c>
      <c r="AI267" s="27"/>
      <c r="AJ267" s="26">
        <v>5000</v>
      </c>
      <c r="AK267" s="25"/>
      <c r="AL267" s="26"/>
    </row>
    <row r="268" spans="1:38" s="39" customFormat="1" outlineLevel="3">
      <c r="A268" s="90">
        <v>257</v>
      </c>
      <c r="B268" s="72"/>
      <c r="C268" s="72" t="s">
        <v>240</v>
      </c>
      <c r="D268" s="73"/>
      <c r="E268" s="86"/>
      <c r="F268" s="35">
        <f>ROUND(SUM(F263:F267),5)</f>
        <v>2766</v>
      </c>
      <c r="G268" s="35"/>
      <c r="H268" s="35">
        <f>ROUND(SUM(H263:H267),5)</f>
        <v>6417</v>
      </c>
      <c r="I268" s="35"/>
      <c r="J268" s="35">
        <f>ROUND(SUM(J263:J267),5)</f>
        <v>5587</v>
      </c>
      <c r="K268" s="35"/>
      <c r="L268" s="35">
        <f>ROUND(SUM(L263:L267),5)</f>
        <v>3792</v>
      </c>
      <c r="M268" s="35"/>
      <c r="N268" s="35">
        <f>ROUND(SUM(N263:N267),5)</f>
        <v>5200</v>
      </c>
      <c r="O268" s="35"/>
      <c r="P268" s="35">
        <f>ROUND(SUM(P263:P267),5)</f>
        <v>5843</v>
      </c>
      <c r="Q268" s="35"/>
      <c r="R268" s="35">
        <f>ROUND(SUM(R263:R267),5)</f>
        <v>5827</v>
      </c>
      <c r="S268" s="35"/>
      <c r="T268" s="35">
        <f>ROUND(SUM(T263:T267),5)</f>
        <v>5083</v>
      </c>
      <c r="U268" s="36"/>
      <c r="V268" s="35">
        <f>ROUND(SUM(V263:V267),5)</f>
        <v>3395</v>
      </c>
      <c r="W268" s="35"/>
      <c r="X268" s="35">
        <f>ROUND(SUM(X263:X267),5)</f>
        <v>3309</v>
      </c>
      <c r="Y268" s="35"/>
      <c r="Z268" s="35">
        <f>ROUND((V268-X268),5)</f>
        <v>86</v>
      </c>
      <c r="AA268" s="35"/>
      <c r="AB268" s="35">
        <f t="shared" ref="AB268:AD268" si="34">ROUND(SUM(AB263:AB267),5)</f>
        <v>5000</v>
      </c>
      <c r="AC268" s="36"/>
      <c r="AD268" s="59">
        <f t="shared" si="34"/>
        <v>4314</v>
      </c>
      <c r="AE268" s="36"/>
      <c r="AF268" s="37">
        <f>ROUND(SUM(AF263:AF267),5)</f>
        <v>5000</v>
      </c>
      <c r="AG268" s="38"/>
      <c r="AH268" s="37">
        <f>ROUND(SUM(AH263:AH267),5)</f>
        <v>5000</v>
      </c>
      <c r="AI268" s="38"/>
      <c r="AJ268" s="37">
        <f>ROUND(SUM(AJ263:AJ267),5)</f>
        <v>7000</v>
      </c>
      <c r="AK268" s="36"/>
      <c r="AL268" s="35">
        <f t="shared" ref="AL268" si="35">ROUND(SUM(AL263:AL267),5)</f>
        <v>0</v>
      </c>
    </row>
    <row r="269" spans="1:38" s="28" customFormat="1" ht="15.75" customHeight="1" outlineLevel="4">
      <c r="A269" s="90">
        <v>258</v>
      </c>
      <c r="B269" s="72"/>
      <c r="C269" s="72" t="s">
        <v>241</v>
      </c>
      <c r="D269" s="73"/>
      <c r="E269" s="86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5"/>
      <c r="V269" s="24"/>
      <c r="W269" s="24"/>
      <c r="X269" s="24"/>
      <c r="Y269" s="24"/>
      <c r="Z269" s="24"/>
      <c r="AA269" s="24"/>
      <c r="AB269" s="24"/>
      <c r="AC269" s="25"/>
      <c r="AD269" s="59"/>
      <c r="AE269" s="25"/>
      <c r="AF269" s="26"/>
      <c r="AG269" s="27"/>
      <c r="AH269" s="26"/>
      <c r="AI269" s="27"/>
      <c r="AJ269" s="26"/>
      <c r="AK269" s="25"/>
      <c r="AL269" s="26"/>
    </row>
    <row r="270" spans="1:38" s="28" customFormat="1" outlineLevel="4">
      <c r="A270" s="90">
        <v>259</v>
      </c>
      <c r="B270" s="72"/>
      <c r="C270" s="72"/>
      <c r="D270" s="73" t="s">
        <v>242</v>
      </c>
      <c r="E270" s="86"/>
      <c r="F270" s="24">
        <v>43930</v>
      </c>
      <c r="G270" s="24"/>
      <c r="H270" s="24">
        <v>31029</v>
      </c>
      <c r="I270" s="24"/>
      <c r="J270" s="24">
        <v>31480</v>
      </c>
      <c r="K270" s="24"/>
      <c r="L270" s="24">
        <v>38251</v>
      </c>
      <c r="M270" s="24"/>
      <c r="N270" s="24">
        <v>35748</v>
      </c>
      <c r="O270" s="24"/>
      <c r="P270" s="24">
        <v>37469</v>
      </c>
      <c r="Q270" s="24"/>
      <c r="R270" s="24">
        <v>49453</v>
      </c>
      <c r="S270" s="24"/>
      <c r="T270" s="24">
        <v>59876</v>
      </c>
      <c r="U270" s="25"/>
      <c r="V270" s="24">
        <v>53080</v>
      </c>
      <c r="W270" s="24"/>
      <c r="X270" s="24">
        <v>39716</v>
      </c>
      <c r="Y270" s="24"/>
      <c r="Z270" s="24">
        <f>ROUND((V270-X270),5)</f>
        <v>13364</v>
      </c>
      <c r="AA270" s="24"/>
      <c r="AB270" s="24">
        <v>65000</v>
      </c>
      <c r="AC270" s="25"/>
      <c r="AD270" s="59">
        <v>77965</v>
      </c>
      <c r="AE270" s="25"/>
      <c r="AF270" s="26">
        <v>70000</v>
      </c>
      <c r="AG270" s="27"/>
      <c r="AH270" s="26">
        <v>63950</v>
      </c>
      <c r="AI270" s="27"/>
      <c r="AJ270" s="26">
        <v>60000</v>
      </c>
      <c r="AK270" s="25"/>
      <c r="AL270" s="26"/>
    </row>
    <row r="271" spans="1:38" s="28" customFormat="1" outlineLevel="4">
      <c r="A271" s="90">
        <v>260</v>
      </c>
      <c r="B271" s="72"/>
      <c r="C271" s="72"/>
      <c r="D271" s="73" t="s">
        <v>243</v>
      </c>
      <c r="E271" s="86"/>
      <c r="F271" s="24">
        <v>8564</v>
      </c>
      <c r="G271" s="24"/>
      <c r="H271" s="24">
        <v>7826</v>
      </c>
      <c r="I271" s="24"/>
      <c r="J271" s="24">
        <v>7339</v>
      </c>
      <c r="K271" s="24"/>
      <c r="L271" s="24">
        <v>6065</v>
      </c>
      <c r="M271" s="24"/>
      <c r="N271" s="24">
        <v>7886</v>
      </c>
      <c r="O271" s="24"/>
      <c r="P271" s="24">
        <v>10707</v>
      </c>
      <c r="Q271" s="24"/>
      <c r="R271" s="24">
        <v>8997</v>
      </c>
      <c r="S271" s="24"/>
      <c r="T271" s="24">
        <v>10024</v>
      </c>
      <c r="U271" s="25"/>
      <c r="V271" s="24">
        <v>7882</v>
      </c>
      <c r="W271" s="24"/>
      <c r="X271" s="24">
        <v>5539</v>
      </c>
      <c r="Y271" s="24"/>
      <c r="Z271" s="24">
        <f>ROUND((V271-X271),5)</f>
        <v>2343</v>
      </c>
      <c r="AA271" s="24"/>
      <c r="AB271" s="24">
        <v>10000</v>
      </c>
      <c r="AC271" s="25"/>
      <c r="AD271" s="59">
        <v>10821</v>
      </c>
      <c r="AE271" s="25"/>
      <c r="AF271" s="26">
        <v>10000</v>
      </c>
      <c r="AG271" s="27"/>
      <c r="AH271" s="26">
        <v>9940</v>
      </c>
      <c r="AI271" s="27"/>
      <c r="AJ271" s="26">
        <v>10000</v>
      </c>
      <c r="AK271" s="25"/>
      <c r="AL271" s="26"/>
    </row>
    <row r="272" spans="1:38" s="28" customFormat="1" ht="16.5" outlineLevel="4" thickBot="1">
      <c r="A272" s="90">
        <v>261</v>
      </c>
      <c r="B272" s="72"/>
      <c r="C272" s="72"/>
      <c r="D272" s="73" t="s">
        <v>244</v>
      </c>
      <c r="E272" s="86"/>
      <c r="F272" s="33">
        <v>3767</v>
      </c>
      <c r="G272" s="24"/>
      <c r="H272" s="33">
        <v>2631</v>
      </c>
      <c r="I272" s="24"/>
      <c r="J272" s="33">
        <v>3001</v>
      </c>
      <c r="K272" s="24"/>
      <c r="L272" s="33">
        <v>3434</v>
      </c>
      <c r="M272" s="24"/>
      <c r="N272" s="33">
        <v>3147</v>
      </c>
      <c r="O272" s="24"/>
      <c r="P272" s="33">
        <v>3379</v>
      </c>
      <c r="Q272" s="24"/>
      <c r="R272" s="33">
        <v>4553</v>
      </c>
      <c r="S272" s="24"/>
      <c r="T272" s="33">
        <v>5422</v>
      </c>
      <c r="U272" s="25"/>
      <c r="V272" s="33">
        <v>4781</v>
      </c>
      <c r="W272" s="24"/>
      <c r="X272" s="33">
        <v>3387</v>
      </c>
      <c r="Y272" s="24"/>
      <c r="Z272" s="33">
        <f>ROUND((V272-X272),5)</f>
        <v>1394</v>
      </c>
      <c r="AA272" s="24"/>
      <c r="AB272" s="33">
        <v>6000</v>
      </c>
      <c r="AC272" s="25"/>
      <c r="AD272" s="61">
        <v>6461</v>
      </c>
      <c r="AE272" s="25"/>
      <c r="AF272" s="26">
        <v>6000</v>
      </c>
      <c r="AG272" s="27"/>
      <c r="AH272" s="26">
        <v>5710</v>
      </c>
      <c r="AI272" s="27"/>
      <c r="AJ272" s="26">
        <v>6000</v>
      </c>
      <c r="AK272" s="25"/>
      <c r="AL272" s="26"/>
    </row>
    <row r="273" spans="1:38" s="39" customFormat="1" ht="12.75" customHeight="1" outlineLevel="3">
      <c r="A273" s="90">
        <v>262</v>
      </c>
      <c r="B273" s="72"/>
      <c r="C273" s="72" t="s">
        <v>245</v>
      </c>
      <c r="D273" s="73"/>
      <c r="E273" s="86"/>
      <c r="F273" s="35">
        <f>ROUND(SUM(F269:F272),5)</f>
        <v>56261</v>
      </c>
      <c r="G273" s="35"/>
      <c r="H273" s="35">
        <f>ROUND(SUM(H269:H272),5)</f>
        <v>41486</v>
      </c>
      <c r="I273" s="35"/>
      <c r="J273" s="35">
        <f>ROUND(SUM(J269:J272),5)</f>
        <v>41820</v>
      </c>
      <c r="K273" s="35"/>
      <c r="L273" s="35">
        <f>ROUND(SUM(L269:L272),5)</f>
        <v>47750</v>
      </c>
      <c r="M273" s="35"/>
      <c r="N273" s="35">
        <f>ROUND(SUM(N269:N272),5)</f>
        <v>46781</v>
      </c>
      <c r="O273" s="35"/>
      <c r="P273" s="35">
        <f>ROUND(SUM(P269:P272),5)</f>
        <v>51555</v>
      </c>
      <c r="Q273" s="35"/>
      <c r="R273" s="35">
        <f>ROUND(SUM(R269:R272),5)</f>
        <v>63003</v>
      </c>
      <c r="S273" s="35"/>
      <c r="T273" s="35">
        <f>ROUND(SUM(T269:T272),5)</f>
        <v>75322</v>
      </c>
      <c r="U273" s="36"/>
      <c r="V273" s="35">
        <f>ROUND(SUM(V269:V272),5)</f>
        <v>65743</v>
      </c>
      <c r="W273" s="35"/>
      <c r="X273" s="35">
        <f>ROUND(SUM(X269:X272),5)</f>
        <v>48642</v>
      </c>
      <c r="Y273" s="35"/>
      <c r="Z273" s="35">
        <f>ROUND((V273-X273),5)</f>
        <v>17101</v>
      </c>
      <c r="AA273" s="35"/>
      <c r="AB273" s="35">
        <f t="shared" ref="AB273:AD273" si="36">ROUND(SUM(AB269:AB272),5)</f>
        <v>81000</v>
      </c>
      <c r="AC273" s="36"/>
      <c r="AD273" s="59">
        <f t="shared" si="36"/>
        <v>95247</v>
      </c>
      <c r="AE273" s="36"/>
      <c r="AF273" s="37">
        <f>ROUND(SUM(AF269:AF272),5)</f>
        <v>86000</v>
      </c>
      <c r="AG273" s="38"/>
      <c r="AH273" s="37">
        <f>ROUND(SUM(AH269:AH272),5)</f>
        <v>79600</v>
      </c>
      <c r="AI273" s="38"/>
      <c r="AJ273" s="37">
        <f>ROUND(SUM(AJ269:AJ272),5)</f>
        <v>76000</v>
      </c>
      <c r="AK273" s="36"/>
      <c r="AL273" s="35">
        <f t="shared" ref="AL273" si="37">ROUND(SUM(AL269:AL272),5)</f>
        <v>0</v>
      </c>
    </row>
    <row r="274" spans="1:38" s="28" customFormat="1" ht="14.25" customHeight="1" outlineLevel="4">
      <c r="A274" s="90">
        <v>263</v>
      </c>
      <c r="B274" s="72"/>
      <c r="C274" s="72" t="s">
        <v>246</v>
      </c>
      <c r="D274" s="73"/>
      <c r="E274" s="86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5"/>
      <c r="V274" s="24"/>
      <c r="W274" s="24"/>
      <c r="X274" s="24"/>
      <c r="Y274" s="24"/>
      <c r="Z274" s="24"/>
      <c r="AA274" s="24"/>
      <c r="AB274" s="24"/>
      <c r="AC274" s="25"/>
      <c r="AD274" s="59"/>
      <c r="AE274" s="25"/>
      <c r="AF274" s="26"/>
      <c r="AG274" s="27"/>
      <c r="AH274" s="26"/>
      <c r="AI274" s="27"/>
      <c r="AJ274" s="26"/>
      <c r="AK274" s="25"/>
      <c r="AL274" s="26"/>
    </row>
    <row r="275" spans="1:38" s="28" customFormat="1" outlineLevel="4">
      <c r="A275" s="90">
        <v>264</v>
      </c>
      <c r="B275" s="72"/>
      <c r="C275" s="72"/>
      <c r="D275" s="73" t="s">
        <v>247</v>
      </c>
      <c r="E275" s="86"/>
      <c r="F275" s="24">
        <v>4364</v>
      </c>
      <c r="G275" s="24"/>
      <c r="H275" s="24">
        <v>2557</v>
      </c>
      <c r="I275" s="24"/>
      <c r="J275" s="24">
        <v>2197</v>
      </c>
      <c r="K275" s="24"/>
      <c r="L275" s="24">
        <v>2834</v>
      </c>
      <c r="M275" s="24"/>
      <c r="N275" s="24">
        <v>2809</v>
      </c>
      <c r="O275" s="24"/>
      <c r="P275" s="24">
        <v>2892</v>
      </c>
      <c r="Q275" s="24"/>
      <c r="R275" s="24">
        <v>3363</v>
      </c>
      <c r="S275" s="24"/>
      <c r="T275" s="24">
        <v>2705</v>
      </c>
      <c r="U275" s="25"/>
      <c r="V275" s="24">
        <v>2408</v>
      </c>
      <c r="W275" s="24"/>
      <c r="X275" s="24">
        <v>2529</v>
      </c>
      <c r="Y275" s="24"/>
      <c r="Z275" s="24">
        <f>ROUND((V275-X275),5)</f>
        <v>-121</v>
      </c>
      <c r="AA275" s="24"/>
      <c r="AB275" s="24">
        <v>3000</v>
      </c>
      <c r="AC275" s="25"/>
      <c r="AD275" s="59">
        <v>4283</v>
      </c>
      <c r="AE275" s="25"/>
      <c r="AF275" s="26">
        <v>3000</v>
      </c>
      <c r="AG275" s="27"/>
      <c r="AH275" s="26">
        <v>3500</v>
      </c>
      <c r="AI275" s="27"/>
      <c r="AJ275" s="26">
        <v>4000</v>
      </c>
      <c r="AK275" s="25"/>
      <c r="AL275" s="26"/>
    </row>
    <row r="276" spans="1:38" s="28" customFormat="1" outlineLevel="4">
      <c r="A276" s="90">
        <v>265</v>
      </c>
      <c r="B276" s="72"/>
      <c r="C276" s="72"/>
      <c r="D276" s="73" t="s">
        <v>248</v>
      </c>
      <c r="E276" s="86"/>
      <c r="F276" s="46">
        <v>467</v>
      </c>
      <c r="G276" s="24"/>
      <c r="H276" s="46">
        <v>1554</v>
      </c>
      <c r="I276" s="24"/>
      <c r="J276" s="46">
        <v>388</v>
      </c>
      <c r="K276" s="24"/>
      <c r="L276" s="46">
        <v>894</v>
      </c>
      <c r="M276" s="24"/>
      <c r="N276" s="46">
        <v>1350</v>
      </c>
      <c r="O276" s="24"/>
      <c r="P276" s="46">
        <v>1023</v>
      </c>
      <c r="Q276" s="24"/>
      <c r="R276" s="46">
        <v>2014</v>
      </c>
      <c r="S276" s="24"/>
      <c r="T276" s="46">
        <v>3342</v>
      </c>
      <c r="U276" s="25"/>
      <c r="V276" s="46">
        <v>2281</v>
      </c>
      <c r="W276" s="24"/>
      <c r="X276" s="46">
        <v>914</v>
      </c>
      <c r="Y276" s="24"/>
      <c r="Z276" s="46">
        <f>ROUND((V276-X276),5)</f>
        <v>1367</v>
      </c>
      <c r="AA276" s="24"/>
      <c r="AB276" s="46">
        <v>2000</v>
      </c>
      <c r="AC276" s="25"/>
      <c r="AD276" s="65">
        <v>1123</v>
      </c>
      <c r="AE276" s="25"/>
      <c r="AF276" s="26">
        <v>2000</v>
      </c>
      <c r="AG276" s="27"/>
      <c r="AH276" s="26">
        <v>1500</v>
      </c>
      <c r="AI276" s="27"/>
      <c r="AJ276" s="26">
        <v>2000</v>
      </c>
      <c r="AK276" s="25"/>
      <c r="AL276" s="26"/>
    </row>
    <row r="277" spans="1:38" s="39" customFormat="1" outlineLevel="3">
      <c r="A277" s="90">
        <v>266</v>
      </c>
      <c r="B277" s="72"/>
      <c r="C277" s="72" t="s">
        <v>249</v>
      </c>
      <c r="D277" s="73"/>
      <c r="E277" s="86"/>
      <c r="F277" s="35">
        <f>ROUND(SUM(F274:F276),5)</f>
        <v>4831</v>
      </c>
      <c r="G277" s="35"/>
      <c r="H277" s="35">
        <f>ROUND(SUM(H274:H276),5)</f>
        <v>4111</v>
      </c>
      <c r="I277" s="35"/>
      <c r="J277" s="35">
        <f>ROUND(SUM(J274:J276),5)</f>
        <v>2585</v>
      </c>
      <c r="K277" s="35"/>
      <c r="L277" s="35">
        <f>ROUND(SUM(L274:L276),5)</f>
        <v>3728</v>
      </c>
      <c r="M277" s="35"/>
      <c r="N277" s="35">
        <f>ROUND(SUM(N274:N276),5)</f>
        <v>4159</v>
      </c>
      <c r="O277" s="35"/>
      <c r="P277" s="35">
        <f>ROUND(SUM(P274:P276),5)</f>
        <v>3915</v>
      </c>
      <c r="Q277" s="35"/>
      <c r="R277" s="35">
        <f>ROUND(SUM(R274:R276),5)</f>
        <v>5377</v>
      </c>
      <c r="S277" s="35"/>
      <c r="T277" s="35">
        <f>ROUND(SUM(T274:T276),5)</f>
        <v>6047</v>
      </c>
      <c r="U277" s="36"/>
      <c r="V277" s="35">
        <f>ROUND(SUM(V274:V276),5)</f>
        <v>4689</v>
      </c>
      <c r="W277" s="35"/>
      <c r="X277" s="35">
        <f>ROUND(SUM(X274:X276),5)</f>
        <v>3443</v>
      </c>
      <c r="Y277" s="35"/>
      <c r="Z277" s="35">
        <f>ROUND((V277-X277),5)</f>
        <v>1246</v>
      </c>
      <c r="AA277" s="35"/>
      <c r="AB277" s="35">
        <f t="shared" ref="AB277:AD277" si="38">ROUND(SUM(AB274:AB276),5)</f>
        <v>5000</v>
      </c>
      <c r="AC277" s="36"/>
      <c r="AD277" s="59">
        <f t="shared" si="38"/>
        <v>5406</v>
      </c>
      <c r="AE277" s="36"/>
      <c r="AF277" s="37">
        <f>ROUND(SUM(AF274:AF276),5)</f>
        <v>5000</v>
      </c>
      <c r="AG277" s="38"/>
      <c r="AH277" s="37">
        <f>ROUND(SUM(AH274:AH276),5)</f>
        <v>5000</v>
      </c>
      <c r="AI277" s="38"/>
      <c r="AJ277" s="37">
        <f>ROUND(SUM(AJ274:AJ276),5)</f>
        <v>6000</v>
      </c>
      <c r="AK277" s="36"/>
      <c r="AL277" s="35">
        <f t="shared" ref="AL277" si="39">ROUND(SUM(AL274:AL276),5)</f>
        <v>0</v>
      </c>
    </row>
    <row r="278" spans="1:38" s="28" customFormat="1" ht="30" hidden="1" customHeight="1" outlineLevel="2">
      <c r="A278" s="90">
        <v>267</v>
      </c>
      <c r="B278" s="72" t="s">
        <v>250</v>
      </c>
      <c r="C278" s="72"/>
      <c r="D278" s="73"/>
      <c r="E278" s="86"/>
      <c r="F278" s="24"/>
      <c r="G278" s="24"/>
      <c r="H278" s="24"/>
      <c r="I278" s="24"/>
      <c r="J278" s="24">
        <f>ROUND(SUM(J246:J256)+J262+J268+J273+J277,5)</f>
        <v>75688</v>
      </c>
      <c r="K278" s="24"/>
      <c r="L278" s="24">
        <f>ROUND(SUM(L246:L256)+L262+L268+L273+L277,5)</f>
        <v>94482</v>
      </c>
      <c r="M278" s="24"/>
      <c r="N278" s="24">
        <f>ROUND(SUM(N246:N256)+N262+N268+N273+N277,5)</f>
        <v>92599</v>
      </c>
      <c r="O278" s="24"/>
      <c r="P278" s="24">
        <f>ROUND(SUM(P246:P256)+P262+P268+P273+P277,5)</f>
        <v>95462</v>
      </c>
      <c r="Q278" s="24"/>
      <c r="R278" s="24">
        <f>ROUND(SUM(R246:R256)+R262+R268+R273+R277,5)</f>
        <v>99322</v>
      </c>
      <c r="S278" s="24"/>
      <c r="T278" s="24">
        <f>ROUND(SUM(T246:T256)+T262+T268+T273+T277,5)</f>
        <v>121189</v>
      </c>
      <c r="U278" s="25"/>
      <c r="V278" s="24">
        <f>ROUND(SUM(V246:V256)+V262+V268+V273+V277,5)</f>
        <v>102724</v>
      </c>
      <c r="W278" s="24"/>
      <c r="X278" s="24">
        <f>ROUND(SUM(X246:X256)+X262+X268+X273+X277,5)</f>
        <v>80151</v>
      </c>
      <c r="Y278" s="24"/>
      <c r="Z278" s="24">
        <f>ROUND((V278-X278),5)</f>
        <v>22573</v>
      </c>
      <c r="AA278" s="24"/>
      <c r="AB278" s="24">
        <f>ROUND(SUM(AB246:AB256)+AB262+AB268+AB273+AB277,5)</f>
        <v>120889</v>
      </c>
      <c r="AC278" s="25"/>
      <c r="AD278" s="59">
        <f>ROUND(SUM(AD246:AD256)+AD262+AD268+AD273+AD277,5)</f>
        <v>149512</v>
      </c>
      <c r="AE278" s="25"/>
      <c r="AF278" s="26">
        <f>ROUND(SUM(AF246:AF256)+AF262+AF268+AF273+AF277,5)</f>
        <v>127100</v>
      </c>
      <c r="AG278" s="27"/>
      <c r="AH278" s="26">
        <f>ROUND(SUM(AH246:AH256)+AH262+AH268+AH273+AH277,5)</f>
        <v>128200</v>
      </c>
      <c r="AI278" s="27"/>
      <c r="AJ278" s="26">
        <f>ROUND(SUM(AJ246:AJ256)+AJ262+AJ268+AJ273+AJ277,5)</f>
        <v>109200</v>
      </c>
      <c r="AK278" s="25"/>
      <c r="AL278" s="24">
        <f>ROUND(SUM(AL246:AL256)+AL262+AL268+AL273+AL277,5)</f>
        <v>0</v>
      </c>
    </row>
    <row r="279" spans="1:38" s="28" customFormat="1" ht="30" hidden="1" customHeight="1" outlineLevel="3">
      <c r="A279" s="90">
        <v>268</v>
      </c>
      <c r="B279" s="72" t="s">
        <v>251</v>
      </c>
      <c r="C279" s="72"/>
      <c r="D279" s="73"/>
      <c r="E279" s="86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5"/>
      <c r="V279" s="24"/>
      <c r="W279" s="24"/>
      <c r="X279" s="24"/>
      <c r="Y279" s="24"/>
      <c r="Z279" s="24"/>
      <c r="AA279" s="24"/>
      <c r="AB279" s="24"/>
      <c r="AC279" s="25"/>
      <c r="AD279" s="59"/>
      <c r="AE279" s="25"/>
      <c r="AF279" s="26"/>
      <c r="AG279" s="27"/>
      <c r="AH279" s="26"/>
      <c r="AI279" s="27"/>
      <c r="AJ279" s="26"/>
      <c r="AK279" s="25"/>
      <c r="AL279" s="24"/>
    </row>
    <row r="280" spans="1:38" s="28" customFormat="1" hidden="1" outlineLevel="3">
      <c r="A280" s="90">
        <v>269</v>
      </c>
      <c r="B280" s="72"/>
      <c r="C280" s="72" t="s">
        <v>252</v>
      </c>
      <c r="D280" s="73"/>
      <c r="E280" s="86"/>
      <c r="F280" s="24"/>
      <c r="G280" s="24"/>
      <c r="H280" s="24"/>
      <c r="I280" s="24"/>
      <c r="J280" s="24">
        <v>1590</v>
      </c>
      <c r="K280" s="24"/>
      <c r="L280" s="24">
        <v>0</v>
      </c>
      <c r="M280" s="24"/>
      <c r="N280" s="24">
        <v>0</v>
      </c>
      <c r="O280" s="24"/>
      <c r="P280" s="24">
        <v>0</v>
      </c>
      <c r="Q280" s="24"/>
      <c r="R280" s="24">
        <v>0</v>
      </c>
      <c r="S280" s="24"/>
      <c r="T280" s="24">
        <v>0</v>
      </c>
      <c r="U280" s="25"/>
      <c r="V280" s="24">
        <v>0</v>
      </c>
      <c r="W280" s="24"/>
      <c r="X280" s="24"/>
      <c r="Y280" s="24"/>
      <c r="Z280" s="24"/>
      <c r="AA280" s="24"/>
      <c r="AB280" s="24">
        <v>0</v>
      </c>
      <c r="AC280" s="25"/>
      <c r="AD280" s="59">
        <v>0</v>
      </c>
      <c r="AE280" s="25"/>
      <c r="AF280" s="26"/>
      <c r="AG280" s="27"/>
      <c r="AH280" s="26"/>
      <c r="AI280" s="27"/>
      <c r="AJ280" s="26"/>
      <c r="AK280" s="25"/>
      <c r="AL280" s="24">
        <v>0</v>
      </c>
    </row>
    <row r="281" spans="1:38" s="28" customFormat="1" hidden="1" outlineLevel="3">
      <c r="A281" s="90">
        <v>270</v>
      </c>
      <c r="B281" s="72"/>
      <c r="C281" s="72" t="s">
        <v>253</v>
      </c>
      <c r="D281" s="73"/>
      <c r="E281" s="86"/>
      <c r="F281" s="24"/>
      <c r="G281" s="24"/>
      <c r="H281" s="24"/>
      <c r="I281" s="24"/>
      <c r="J281" s="24">
        <v>13895</v>
      </c>
      <c r="K281" s="24"/>
      <c r="L281" s="24">
        <v>0</v>
      </c>
      <c r="M281" s="24"/>
      <c r="N281" s="24">
        <v>0</v>
      </c>
      <c r="O281" s="24"/>
      <c r="P281" s="24">
        <v>0</v>
      </c>
      <c r="Q281" s="24"/>
      <c r="R281" s="24">
        <v>0</v>
      </c>
      <c r="S281" s="24"/>
      <c r="T281" s="24">
        <v>0</v>
      </c>
      <c r="U281" s="25"/>
      <c r="V281" s="24">
        <v>0</v>
      </c>
      <c r="W281" s="24"/>
      <c r="X281" s="24"/>
      <c r="Y281" s="24"/>
      <c r="Z281" s="24"/>
      <c r="AA281" s="24"/>
      <c r="AB281" s="24">
        <v>0</v>
      </c>
      <c r="AC281" s="25"/>
      <c r="AD281" s="59">
        <v>0</v>
      </c>
      <c r="AE281" s="25"/>
      <c r="AF281" s="26"/>
      <c r="AG281" s="27"/>
      <c r="AH281" s="26"/>
      <c r="AI281" s="27"/>
      <c r="AJ281" s="26"/>
      <c r="AK281" s="25"/>
      <c r="AL281" s="24">
        <v>0</v>
      </c>
    </row>
    <row r="282" spans="1:38" s="28" customFormat="1" hidden="1" outlineLevel="3">
      <c r="A282" s="90">
        <v>271</v>
      </c>
      <c r="B282" s="72"/>
      <c r="C282" s="72" t="s">
        <v>254</v>
      </c>
      <c r="D282" s="73"/>
      <c r="E282" s="86"/>
      <c r="F282" s="46"/>
      <c r="G282" s="24"/>
      <c r="H282" s="46"/>
      <c r="I282" s="24"/>
      <c r="J282" s="46">
        <v>45493</v>
      </c>
      <c r="K282" s="24"/>
      <c r="L282" s="46">
        <v>0</v>
      </c>
      <c r="M282" s="24"/>
      <c r="N282" s="46">
        <v>0</v>
      </c>
      <c r="O282" s="24"/>
      <c r="P282" s="46">
        <v>0</v>
      </c>
      <c r="Q282" s="24"/>
      <c r="R282" s="46">
        <v>0</v>
      </c>
      <c r="S282" s="24"/>
      <c r="T282" s="46">
        <v>0</v>
      </c>
      <c r="U282" s="25"/>
      <c r="V282" s="46">
        <v>0</v>
      </c>
      <c r="W282" s="24"/>
      <c r="X282" s="24"/>
      <c r="Y282" s="24"/>
      <c r="Z282" s="24"/>
      <c r="AA282" s="24"/>
      <c r="AB282" s="46">
        <v>0</v>
      </c>
      <c r="AC282" s="25"/>
      <c r="AD282" s="65">
        <v>0</v>
      </c>
      <c r="AE282" s="25"/>
      <c r="AF282" s="34"/>
      <c r="AG282" s="27"/>
      <c r="AH282" s="34"/>
      <c r="AI282" s="27"/>
      <c r="AJ282" s="34"/>
      <c r="AK282" s="25"/>
      <c r="AL282" s="46">
        <v>0</v>
      </c>
    </row>
    <row r="283" spans="1:38" s="28" customFormat="1" ht="16.5" hidden="1" outlineLevel="2" thickBot="1">
      <c r="A283" s="90">
        <v>272</v>
      </c>
      <c r="B283" s="72" t="s">
        <v>255</v>
      </c>
      <c r="C283" s="72"/>
      <c r="D283" s="73"/>
      <c r="E283" s="86"/>
      <c r="F283" s="47"/>
      <c r="G283" s="24"/>
      <c r="H283" s="47"/>
      <c r="I283" s="24"/>
      <c r="J283" s="47">
        <f>ROUND(SUM(J279:J282),5)</f>
        <v>60978</v>
      </c>
      <c r="K283" s="24"/>
      <c r="L283" s="47">
        <f>ROUND(SUM(L279:L282),5)</f>
        <v>0</v>
      </c>
      <c r="M283" s="24"/>
      <c r="N283" s="47">
        <f>ROUND(SUM(N279:N282),5)</f>
        <v>0</v>
      </c>
      <c r="O283" s="24"/>
      <c r="P283" s="47">
        <f>ROUND(SUM(P279:P282),5)</f>
        <v>0</v>
      </c>
      <c r="Q283" s="24"/>
      <c r="R283" s="47">
        <f>ROUND(SUM(R279:R282),5)</f>
        <v>0</v>
      </c>
      <c r="S283" s="24"/>
      <c r="T283" s="47">
        <f>ROUND(SUM(T279:T282),5)</f>
        <v>0</v>
      </c>
      <c r="U283" s="25"/>
      <c r="V283" s="47">
        <f>ROUND(SUM(V279:V282),5)</f>
        <v>0</v>
      </c>
      <c r="W283" s="24"/>
      <c r="X283" s="47"/>
      <c r="Y283" s="24"/>
      <c r="Z283" s="47"/>
      <c r="AA283" s="24"/>
      <c r="AB283" s="47">
        <f t="shared" ref="AB283:AD283" si="40">ROUND(SUM(AB279:AB282),5)</f>
        <v>0</v>
      </c>
      <c r="AC283" s="25"/>
      <c r="AD283" s="66">
        <f t="shared" si="40"/>
        <v>0</v>
      </c>
      <c r="AE283" s="25"/>
      <c r="AF283" s="26"/>
      <c r="AG283" s="27"/>
      <c r="AH283" s="26"/>
      <c r="AI283" s="27"/>
      <c r="AJ283" s="26"/>
      <c r="AK283" s="25"/>
      <c r="AL283" s="47">
        <f t="shared" ref="AL283" si="41">ROUND(SUM(AL279:AL282),5)</f>
        <v>0</v>
      </c>
    </row>
    <row r="284" spans="1:38" s="28" customFormat="1" ht="21" customHeight="1" outlineLevel="1" collapsed="1">
      <c r="A284" s="90">
        <v>273</v>
      </c>
      <c r="B284" s="84" t="s">
        <v>256</v>
      </c>
      <c r="C284" s="84"/>
      <c r="D284" s="85"/>
      <c r="E284" s="86"/>
      <c r="F284" s="52">
        <f>F247+F248+F249+F250+F251+F252+F253+F254+F255+F256+F262+F268+F273+F277</f>
        <v>106649</v>
      </c>
      <c r="G284" s="52"/>
      <c r="H284" s="52">
        <f>H247+H248+H249+H250+H251+H252+H253+H254+H255+H256+H262+H268+H273+H277</f>
        <v>82258</v>
      </c>
      <c r="I284" s="52"/>
      <c r="J284" s="52">
        <v>75686</v>
      </c>
      <c r="K284" s="52"/>
      <c r="L284" s="52">
        <f>ROUND(L245+L278+L283,5)</f>
        <v>94482</v>
      </c>
      <c r="M284" s="52"/>
      <c r="N284" s="52">
        <f>ROUND(N245+N278+N283,5)</f>
        <v>92599</v>
      </c>
      <c r="O284" s="52"/>
      <c r="P284" s="52">
        <v>95462</v>
      </c>
      <c r="Q284" s="52"/>
      <c r="R284" s="52">
        <f>ROUND(R245+R278+R283,5)</f>
        <v>99322</v>
      </c>
      <c r="S284" s="52"/>
      <c r="T284" s="52">
        <f>ROUND(T245+T278+T283,5)</f>
        <v>121189</v>
      </c>
      <c r="U284" s="52"/>
      <c r="V284" s="52">
        <f>ROUND(V245+V278+V283,5)</f>
        <v>102724</v>
      </c>
      <c r="W284" s="52"/>
      <c r="X284" s="52">
        <f>ROUND(X245+X278+X283,5)</f>
        <v>80151</v>
      </c>
      <c r="Y284" s="52"/>
      <c r="Z284" s="52">
        <f>ROUND((V284-X284),5)</f>
        <v>22573</v>
      </c>
      <c r="AA284" s="52"/>
      <c r="AB284" s="52">
        <f>SUM(AB247:AB256)+AB262+AB268+AB273+AB277</f>
        <v>120889</v>
      </c>
      <c r="AC284" s="52"/>
      <c r="AD284" s="60">
        <f>ROUND(AD245+AD278+AD283,5)</f>
        <v>149512</v>
      </c>
      <c r="AE284" s="52"/>
      <c r="AF284" s="51">
        <f>ROUND(AF245+AF278+AF283,5)</f>
        <v>127100</v>
      </c>
      <c r="AG284" s="51"/>
      <c r="AH284" s="51">
        <f>ROUND(AH245+AH278+AH283,5)</f>
        <v>128200</v>
      </c>
      <c r="AI284" s="51"/>
      <c r="AJ284" s="51">
        <f>ROUND(AJ245+AJ278+AJ283,5)</f>
        <v>109200</v>
      </c>
      <c r="AK284" s="52"/>
      <c r="AL284" s="52">
        <f>ROUND(AL245+AL278+AL283,5)</f>
        <v>0</v>
      </c>
    </row>
    <row r="285" spans="1:38" s="28" customFormat="1" ht="30" hidden="1" customHeight="1" outlineLevel="1">
      <c r="A285" s="90">
        <v>274</v>
      </c>
      <c r="B285" s="72" t="s">
        <v>257</v>
      </c>
      <c r="C285" s="72"/>
      <c r="D285" s="73"/>
      <c r="E285" s="86"/>
      <c r="F285" s="24"/>
      <c r="G285" s="24"/>
      <c r="H285" s="24"/>
      <c r="I285" s="24"/>
      <c r="J285" s="24">
        <v>31685</v>
      </c>
      <c r="K285" s="24"/>
      <c r="L285" s="24">
        <v>0</v>
      </c>
      <c r="M285" s="24"/>
      <c r="N285" s="24">
        <v>200</v>
      </c>
      <c r="O285" s="24"/>
      <c r="P285" s="24">
        <v>0</v>
      </c>
      <c r="Q285" s="24"/>
      <c r="R285" s="24">
        <v>0</v>
      </c>
      <c r="S285" s="24"/>
      <c r="T285" s="24"/>
      <c r="U285" s="25"/>
      <c r="V285" s="24">
        <v>0</v>
      </c>
      <c r="W285" s="24"/>
      <c r="X285" s="24"/>
      <c r="Y285" s="24"/>
      <c r="Z285" s="24"/>
      <c r="AA285" s="24"/>
      <c r="AC285" s="25"/>
      <c r="AD285" s="62"/>
      <c r="AE285" s="25"/>
      <c r="AF285" s="34"/>
      <c r="AG285" s="27"/>
      <c r="AH285" s="34"/>
      <c r="AI285" s="27"/>
      <c r="AJ285" s="34"/>
      <c r="AK285" s="25"/>
      <c r="AL285" s="34"/>
    </row>
    <row r="286" spans="1:38" s="28" customFormat="1" hidden="1" outlineLevel="1">
      <c r="A286" s="90">
        <v>275</v>
      </c>
      <c r="B286" s="72" t="s">
        <v>258</v>
      </c>
      <c r="C286" s="72"/>
      <c r="D286" s="73"/>
      <c r="E286" s="86"/>
      <c r="F286" s="24"/>
      <c r="G286" s="24"/>
      <c r="H286" s="24"/>
      <c r="I286" s="24"/>
      <c r="J286" s="24">
        <v>0</v>
      </c>
      <c r="K286" s="24"/>
      <c r="L286" s="24">
        <v>3350</v>
      </c>
      <c r="M286" s="24"/>
      <c r="N286" s="24">
        <v>0</v>
      </c>
      <c r="O286" s="24"/>
      <c r="P286" s="24">
        <v>0</v>
      </c>
      <c r="Q286" s="24"/>
      <c r="R286" s="24">
        <v>0</v>
      </c>
      <c r="S286" s="24"/>
      <c r="T286" s="24"/>
      <c r="U286" s="25"/>
      <c r="V286" s="24">
        <v>0</v>
      </c>
      <c r="W286" s="24"/>
      <c r="X286" s="24"/>
      <c r="Y286" s="24"/>
      <c r="Z286" s="24"/>
      <c r="AA286" s="24"/>
      <c r="AC286" s="25"/>
      <c r="AD286" s="62"/>
      <c r="AE286" s="25"/>
      <c r="AF286" s="34"/>
      <c r="AG286" s="27"/>
      <c r="AH286" s="34"/>
      <c r="AI286" s="27"/>
      <c r="AJ286" s="34"/>
      <c r="AK286" s="25"/>
      <c r="AL286" s="34"/>
    </row>
    <row r="287" spans="1:38" s="28" customFormat="1" hidden="1" outlineLevel="1">
      <c r="A287" s="90">
        <v>276</v>
      </c>
      <c r="B287" s="72" t="s">
        <v>259</v>
      </c>
      <c r="C287" s="72"/>
      <c r="D287" s="73"/>
      <c r="E287" s="86"/>
      <c r="F287" s="24"/>
      <c r="G287" s="24"/>
      <c r="H287" s="24"/>
      <c r="I287" s="24"/>
      <c r="J287" s="24">
        <v>0</v>
      </c>
      <c r="K287" s="24"/>
      <c r="L287" s="24">
        <v>12856</v>
      </c>
      <c r="M287" s="24"/>
      <c r="N287" s="24">
        <v>0</v>
      </c>
      <c r="O287" s="24"/>
      <c r="P287" s="24">
        <v>0</v>
      </c>
      <c r="Q287" s="24"/>
      <c r="R287" s="24">
        <v>0</v>
      </c>
      <c r="S287" s="24"/>
      <c r="T287" s="24"/>
      <c r="U287" s="25"/>
      <c r="V287" s="24">
        <v>0</v>
      </c>
      <c r="W287" s="24"/>
      <c r="X287" s="24"/>
      <c r="Y287" s="24"/>
      <c r="Z287" s="24"/>
      <c r="AA287" s="24"/>
      <c r="AC287" s="25"/>
      <c r="AD287" s="62"/>
      <c r="AE287" s="25"/>
      <c r="AF287" s="34"/>
      <c r="AG287" s="27"/>
      <c r="AH287" s="34"/>
      <c r="AI287" s="27"/>
      <c r="AJ287" s="34"/>
      <c r="AK287" s="25"/>
      <c r="AL287" s="34"/>
    </row>
    <row r="288" spans="1:38" s="28" customFormat="1" ht="12.6" customHeight="1" outlineLevel="2">
      <c r="A288" s="90">
        <v>277</v>
      </c>
      <c r="B288" s="72" t="s">
        <v>260</v>
      </c>
      <c r="C288" s="72"/>
      <c r="D288" s="73"/>
      <c r="E288" s="86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5"/>
      <c r="V288" s="24"/>
      <c r="W288" s="24"/>
      <c r="X288" s="24"/>
      <c r="Y288" s="24"/>
      <c r="Z288" s="24"/>
      <c r="AA288" s="24"/>
      <c r="AC288" s="25"/>
      <c r="AD288" s="62"/>
      <c r="AE288" s="25"/>
      <c r="AF288" s="34"/>
      <c r="AG288" s="27"/>
      <c r="AH288" s="34"/>
      <c r="AI288" s="27"/>
      <c r="AJ288" s="34"/>
      <c r="AK288" s="25"/>
      <c r="AL288" s="34"/>
    </row>
    <row r="289" spans="1:38" s="28" customFormat="1" ht="12.6" customHeight="1" outlineLevel="3">
      <c r="A289" s="90">
        <v>278</v>
      </c>
      <c r="B289" s="72" t="s">
        <v>261</v>
      </c>
      <c r="C289" s="72"/>
      <c r="D289" s="73"/>
      <c r="E289" s="86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5"/>
      <c r="V289" s="24"/>
      <c r="W289" s="24"/>
      <c r="X289" s="24"/>
      <c r="Y289" s="24"/>
      <c r="Z289" s="24"/>
      <c r="AA289" s="24"/>
      <c r="AC289" s="25"/>
      <c r="AD289" s="62"/>
      <c r="AE289" s="25"/>
      <c r="AF289" s="34"/>
      <c r="AG289" s="27"/>
      <c r="AH289" s="34"/>
      <c r="AI289" s="27"/>
      <c r="AJ289" s="34"/>
      <c r="AK289" s="25"/>
      <c r="AL289" s="34"/>
    </row>
    <row r="290" spans="1:38" s="28" customFormat="1" ht="12.6" customHeight="1" outlineLevel="3">
      <c r="A290" s="90">
        <v>279</v>
      </c>
      <c r="B290" s="72"/>
      <c r="C290" s="72" t="s">
        <v>262</v>
      </c>
      <c r="D290" s="73"/>
      <c r="E290" s="86"/>
      <c r="F290" s="24">
        <v>333</v>
      </c>
      <c r="G290" s="24"/>
      <c r="H290" s="24">
        <v>119</v>
      </c>
      <c r="I290" s="24"/>
      <c r="J290" s="24">
        <v>0</v>
      </c>
      <c r="K290" s="24"/>
      <c r="L290" s="24">
        <v>0</v>
      </c>
      <c r="M290" s="24"/>
      <c r="N290" s="24">
        <v>238</v>
      </c>
      <c r="O290" s="24"/>
      <c r="P290" s="24">
        <v>49</v>
      </c>
      <c r="Q290" s="24"/>
      <c r="R290" s="24">
        <v>10</v>
      </c>
      <c r="S290" s="24"/>
      <c r="T290" s="24">
        <v>0</v>
      </c>
      <c r="U290" s="25"/>
      <c r="V290" s="24">
        <v>0</v>
      </c>
      <c r="W290" s="24"/>
      <c r="X290" s="24"/>
      <c r="Y290" s="24"/>
      <c r="Z290" s="24"/>
      <c r="AA290" s="24"/>
      <c r="AC290" s="25"/>
      <c r="AD290" s="62"/>
      <c r="AE290" s="25"/>
      <c r="AF290" s="34"/>
      <c r="AG290" s="27"/>
      <c r="AH290" s="34"/>
      <c r="AI290" s="27"/>
      <c r="AJ290" s="34"/>
      <c r="AK290" s="25"/>
      <c r="AL290" s="34"/>
    </row>
    <row r="291" spans="1:38" s="28" customFormat="1" ht="12.6" customHeight="1" outlineLevel="3">
      <c r="A291" s="90">
        <v>280</v>
      </c>
      <c r="B291" s="72"/>
      <c r="C291" s="72" t="s">
        <v>263</v>
      </c>
      <c r="D291" s="73"/>
      <c r="E291" s="86"/>
      <c r="F291" s="24"/>
      <c r="G291" s="24"/>
      <c r="H291" s="24"/>
      <c r="I291" s="24"/>
      <c r="J291" s="24">
        <v>0</v>
      </c>
      <c r="K291" s="24"/>
      <c r="L291" s="24">
        <v>0</v>
      </c>
      <c r="M291" s="24"/>
      <c r="N291" s="24">
        <v>0</v>
      </c>
      <c r="O291" s="24"/>
      <c r="P291" s="24">
        <v>1979</v>
      </c>
      <c r="Q291" s="24"/>
      <c r="R291" s="24">
        <v>1368</v>
      </c>
      <c r="S291" s="24"/>
      <c r="T291" s="24">
        <v>811</v>
      </c>
      <c r="U291" s="25"/>
      <c r="V291" s="24">
        <v>408</v>
      </c>
      <c r="W291" s="24"/>
      <c r="X291" s="24">
        <v>1175</v>
      </c>
      <c r="Y291" s="24"/>
      <c r="Z291" s="24">
        <f>ROUND((V291-X291),5)</f>
        <v>-767</v>
      </c>
      <c r="AA291" s="24"/>
      <c r="AB291" s="24">
        <v>500</v>
      </c>
      <c r="AC291" s="25"/>
      <c r="AD291" s="59">
        <v>1172</v>
      </c>
      <c r="AE291" s="25"/>
      <c r="AF291" s="26">
        <v>500</v>
      </c>
      <c r="AG291" s="27"/>
      <c r="AH291" s="26">
        <v>1500</v>
      </c>
      <c r="AI291" s="27"/>
      <c r="AJ291" s="26"/>
      <c r="AK291" s="25"/>
      <c r="AL291" s="26"/>
    </row>
    <row r="292" spans="1:38" s="28" customFormat="1" ht="12.6" customHeight="1" outlineLevel="3">
      <c r="A292" s="90">
        <v>281</v>
      </c>
      <c r="B292" s="72"/>
      <c r="C292" s="72" t="s">
        <v>264</v>
      </c>
      <c r="D292" s="73"/>
      <c r="E292" s="86"/>
      <c r="F292" s="24"/>
      <c r="G292" s="24"/>
      <c r="H292" s="24"/>
      <c r="I292" s="24"/>
      <c r="J292" s="24">
        <v>274</v>
      </c>
      <c r="K292" s="24"/>
      <c r="L292" s="24">
        <v>0</v>
      </c>
      <c r="M292" s="24"/>
      <c r="N292" s="24">
        <v>0</v>
      </c>
      <c r="O292" s="24"/>
      <c r="P292" s="24">
        <v>0</v>
      </c>
      <c r="Q292" s="24"/>
      <c r="R292" s="24">
        <v>0</v>
      </c>
      <c r="S292" s="24"/>
      <c r="T292" s="24"/>
      <c r="U292" s="25"/>
      <c r="V292" s="24">
        <v>0</v>
      </c>
      <c r="W292" s="24"/>
      <c r="X292" s="24"/>
      <c r="Y292" s="24"/>
      <c r="Z292" s="24"/>
      <c r="AA292" s="24"/>
      <c r="AB292" s="24"/>
      <c r="AC292" s="25"/>
      <c r="AD292" s="59"/>
      <c r="AE292" s="25"/>
      <c r="AF292" s="26"/>
      <c r="AG292" s="27"/>
      <c r="AH292" s="26"/>
      <c r="AI292" s="27"/>
      <c r="AJ292" s="26"/>
      <c r="AK292" s="25"/>
      <c r="AL292" s="26"/>
    </row>
    <row r="293" spans="1:38" s="28" customFormat="1" ht="12.6" customHeight="1" outlineLevel="4">
      <c r="A293" s="90">
        <v>282</v>
      </c>
      <c r="B293" s="72"/>
      <c r="C293" s="72" t="s">
        <v>265</v>
      </c>
      <c r="D293" s="73"/>
      <c r="E293" s="86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5"/>
      <c r="V293" s="24"/>
      <c r="W293" s="24"/>
      <c r="X293" s="24"/>
      <c r="Y293" s="24"/>
      <c r="Z293" s="24"/>
      <c r="AA293" s="24"/>
      <c r="AC293" s="25"/>
      <c r="AD293" s="62"/>
      <c r="AE293" s="25"/>
      <c r="AF293" s="34"/>
      <c r="AG293" s="27"/>
      <c r="AH293" s="34"/>
      <c r="AI293" s="27"/>
      <c r="AJ293" s="34"/>
      <c r="AK293" s="25"/>
      <c r="AL293" s="34"/>
    </row>
    <row r="294" spans="1:38" s="28" customFormat="1" ht="12.6" customHeight="1" outlineLevel="4">
      <c r="A294" s="90">
        <v>283</v>
      </c>
      <c r="B294" s="72"/>
      <c r="C294" s="72"/>
      <c r="D294" s="73" t="s">
        <v>266</v>
      </c>
      <c r="E294" s="86"/>
      <c r="F294" s="24">
        <v>5206</v>
      </c>
      <c r="G294" s="24"/>
      <c r="H294" s="24">
        <v>2100</v>
      </c>
      <c r="I294" s="24"/>
      <c r="J294" s="24">
        <v>3752</v>
      </c>
      <c r="K294" s="24"/>
      <c r="L294" s="24">
        <v>905</v>
      </c>
      <c r="M294" s="24"/>
      <c r="N294" s="24">
        <v>937</v>
      </c>
      <c r="O294" s="24"/>
      <c r="P294" s="24">
        <v>1231</v>
      </c>
      <c r="Q294" s="24"/>
      <c r="R294" s="24">
        <v>1315</v>
      </c>
      <c r="S294" s="24"/>
      <c r="T294" s="24">
        <v>1138</v>
      </c>
      <c r="U294" s="25"/>
      <c r="V294" s="24">
        <v>889</v>
      </c>
      <c r="W294" s="24"/>
      <c r="X294" s="24">
        <v>800</v>
      </c>
      <c r="Y294" s="24"/>
      <c r="Z294" s="24">
        <f>ROUND((V294-X294),5)</f>
        <v>89</v>
      </c>
      <c r="AA294" s="24"/>
      <c r="AB294" s="24">
        <v>1300</v>
      </c>
      <c r="AC294" s="25"/>
      <c r="AD294" s="59">
        <v>1160</v>
      </c>
      <c r="AE294" s="25"/>
      <c r="AF294" s="26">
        <v>1300</v>
      </c>
      <c r="AG294" s="27"/>
      <c r="AH294" s="26">
        <v>1200</v>
      </c>
      <c r="AI294" s="27"/>
      <c r="AJ294" s="26">
        <v>1500</v>
      </c>
      <c r="AK294" s="25"/>
      <c r="AL294" s="26"/>
    </row>
    <row r="295" spans="1:38" s="28" customFormat="1" ht="12.6" customHeight="1" outlineLevel="4">
      <c r="A295" s="90">
        <v>284</v>
      </c>
      <c r="B295" s="72"/>
      <c r="C295" s="72"/>
      <c r="D295" s="73" t="s">
        <v>267</v>
      </c>
      <c r="E295" s="86"/>
      <c r="F295" s="24"/>
      <c r="G295" s="24"/>
      <c r="H295" s="24"/>
      <c r="I295" s="24"/>
      <c r="J295" s="24">
        <v>204</v>
      </c>
      <c r="K295" s="24"/>
      <c r="L295" s="24">
        <v>277</v>
      </c>
      <c r="M295" s="24"/>
      <c r="N295" s="24">
        <v>0</v>
      </c>
      <c r="O295" s="24"/>
      <c r="P295" s="24">
        <v>0</v>
      </c>
      <c r="Q295" s="24"/>
      <c r="R295" s="24">
        <v>0</v>
      </c>
      <c r="S295" s="24"/>
      <c r="T295" s="24"/>
      <c r="U295" s="25"/>
      <c r="V295" s="24">
        <v>0</v>
      </c>
      <c r="W295" s="24"/>
      <c r="X295" s="24"/>
      <c r="Y295" s="24"/>
      <c r="Z295" s="24"/>
      <c r="AA295" s="24"/>
      <c r="AC295" s="25"/>
      <c r="AD295" s="62"/>
      <c r="AE295" s="25"/>
      <c r="AF295" s="34"/>
      <c r="AG295" s="27"/>
      <c r="AH295" s="34"/>
      <c r="AI295" s="27"/>
      <c r="AJ295" s="34"/>
      <c r="AK295" s="25"/>
      <c r="AL295" s="34"/>
    </row>
    <row r="296" spans="1:38" s="28" customFormat="1" ht="12.6" customHeight="1" outlineLevel="4">
      <c r="A296" s="90">
        <v>285</v>
      </c>
      <c r="B296" s="72"/>
      <c r="C296" s="72"/>
      <c r="D296" s="73" t="s">
        <v>268</v>
      </c>
      <c r="E296" s="86"/>
      <c r="F296" s="24">
        <v>753</v>
      </c>
      <c r="G296" s="24"/>
      <c r="H296" s="24">
        <v>0</v>
      </c>
      <c r="I296" s="24"/>
      <c r="J296" s="24">
        <v>0</v>
      </c>
      <c r="K296" s="24"/>
      <c r="L296" s="24">
        <v>0</v>
      </c>
      <c r="M296" s="24"/>
      <c r="N296" s="24">
        <v>635</v>
      </c>
      <c r="O296" s="24"/>
      <c r="P296" s="24">
        <v>851</v>
      </c>
      <c r="Q296" s="24"/>
      <c r="R296" s="24">
        <v>697</v>
      </c>
      <c r="S296" s="24"/>
      <c r="T296" s="24"/>
      <c r="U296" s="25"/>
      <c r="V296" s="24">
        <v>0</v>
      </c>
      <c r="W296" s="24"/>
      <c r="X296" s="24">
        <v>0</v>
      </c>
      <c r="Y296" s="24"/>
      <c r="Z296" s="24">
        <f>ROUND((V296-X296),5)</f>
        <v>0</v>
      </c>
      <c r="AA296" s="24"/>
      <c r="AB296" s="24">
        <v>500</v>
      </c>
      <c r="AC296" s="25"/>
      <c r="AD296" s="59">
        <v>200</v>
      </c>
      <c r="AE296" s="25"/>
      <c r="AF296" s="26">
        <v>500</v>
      </c>
      <c r="AG296" s="27"/>
      <c r="AH296" s="26">
        <v>750</v>
      </c>
      <c r="AI296" s="27"/>
      <c r="AJ296" s="26"/>
      <c r="AK296" s="25"/>
      <c r="AL296" s="26"/>
    </row>
    <row r="297" spans="1:38" s="28" customFormat="1" ht="12.6" customHeight="1" outlineLevel="4">
      <c r="A297" s="90">
        <v>286</v>
      </c>
      <c r="B297" s="72"/>
      <c r="C297" s="72"/>
      <c r="D297" s="73" t="s">
        <v>269</v>
      </c>
      <c r="E297" s="86"/>
      <c r="F297" s="24">
        <v>1126</v>
      </c>
      <c r="G297" s="24"/>
      <c r="H297" s="24">
        <v>897</v>
      </c>
      <c r="I297" s="24"/>
      <c r="J297" s="24">
        <v>923</v>
      </c>
      <c r="K297" s="24"/>
      <c r="L297" s="24">
        <v>1080</v>
      </c>
      <c r="M297" s="24"/>
      <c r="N297" s="24">
        <v>1500</v>
      </c>
      <c r="O297" s="24"/>
      <c r="P297" s="24">
        <v>540</v>
      </c>
      <c r="Q297" s="24"/>
      <c r="R297" s="24">
        <v>54</v>
      </c>
      <c r="S297" s="24"/>
      <c r="T297" s="24"/>
      <c r="U297" s="25"/>
      <c r="V297" s="24">
        <v>0</v>
      </c>
      <c r="W297" s="24"/>
      <c r="X297" s="24">
        <v>200</v>
      </c>
      <c r="Y297" s="24"/>
      <c r="Z297" s="24">
        <f>ROUND((V297-X297),5)</f>
        <v>-200</v>
      </c>
      <c r="AA297" s="24"/>
      <c r="AB297" s="24">
        <v>200</v>
      </c>
      <c r="AC297" s="25"/>
      <c r="AD297" s="59">
        <v>9</v>
      </c>
      <c r="AE297" s="25"/>
      <c r="AF297" s="26">
        <v>200</v>
      </c>
      <c r="AG297" s="27"/>
      <c r="AH297" s="26">
        <v>0</v>
      </c>
      <c r="AI297" s="27"/>
      <c r="AJ297" s="26"/>
      <c r="AK297" s="25"/>
      <c r="AL297" s="26"/>
    </row>
    <row r="298" spans="1:38" s="28" customFormat="1" ht="12.6" customHeight="1" outlineLevel="4" thickBot="1">
      <c r="A298" s="90">
        <v>287</v>
      </c>
      <c r="B298" s="72"/>
      <c r="C298" s="72"/>
      <c r="D298" s="73" t="s">
        <v>270</v>
      </c>
      <c r="E298" s="86"/>
      <c r="F298" s="33">
        <v>1058</v>
      </c>
      <c r="G298" s="24"/>
      <c r="H298" s="33">
        <v>1320</v>
      </c>
      <c r="I298" s="24"/>
      <c r="J298" s="33">
        <v>323</v>
      </c>
      <c r="K298" s="24"/>
      <c r="L298" s="33">
        <v>386</v>
      </c>
      <c r="M298" s="24"/>
      <c r="N298" s="33">
        <v>4344</v>
      </c>
      <c r="O298" s="24"/>
      <c r="P298" s="33">
        <v>1840</v>
      </c>
      <c r="Q298" s="24"/>
      <c r="R298" s="33">
        <v>2237</v>
      </c>
      <c r="S298" s="24"/>
      <c r="T298" s="33">
        <v>1228</v>
      </c>
      <c r="U298" s="25"/>
      <c r="V298" s="33">
        <v>1154</v>
      </c>
      <c r="W298" s="24"/>
      <c r="X298" s="33">
        <v>882</v>
      </c>
      <c r="Y298" s="24"/>
      <c r="Z298" s="33">
        <f>ROUND((V298-X298),5)</f>
        <v>272</v>
      </c>
      <c r="AA298" s="24"/>
      <c r="AB298" s="33">
        <v>1200</v>
      </c>
      <c r="AC298" s="25"/>
      <c r="AD298" s="61">
        <v>1800</v>
      </c>
      <c r="AE298" s="25"/>
      <c r="AF298" s="26">
        <v>1200</v>
      </c>
      <c r="AG298" s="27"/>
      <c r="AH298" s="26">
        <v>1500</v>
      </c>
      <c r="AI298" s="27"/>
      <c r="AJ298" s="26">
        <v>1250</v>
      </c>
      <c r="AK298" s="25"/>
      <c r="AL298" s="26"/>
    </row>
    <row r="299" spans="1:38" s="39" customFormat="1" outlineLevel="3">
      <c r="A299" s="90">
        <v>288</v>
      </c>
      <c r="B299" s="72"/>
      <c r="C299" s="72" t="s">
        <v>271</v>
      </c>
      <c r="D299" s="73"/>
      <c r="E299" s="86"/>
      <c r="F299" s="35">
        <f>ROUND(SUM(F293:F298),5)</f>
        <v>8143</v>
      </c>
      <c r="G299" s="35"/>
      <c r="H299" s="35">
        <f>ROUND(SUM(H293:H298),5)</f>
        <v>4317</v>
      </c>
      <c r="I299" s="35"/>
      <c r="J299" s="35">
        <f>ROUND(SUM(J293:J298),5)</f>
        <v>5202</v>
      </c>
      <c r="K299" s="35"/>
      <c r="L299" s="35">
        <f>ROUND(SUM(L293:L298),5)</f>
        <v>2648</v>
      </c>
      <c r="M299" s="35"/>
      <c r="N299" s="35">
        <f>ROUND(SUM(N293:N298),5)</f>
        <v>7416</v>
      </c>
      <c r="O299" s="35"/>
      <c r="P299" s="35">
        <f>ROUND(SUM(P293:P298),5)</f>
        <v>4462</v>
      </c>
      <c r="Q299" s="35"/>
      <c r="R299" s="35">
        <f>ROUND(SUM(R293:R298),5)</f>
        <v>4303</v>
      </c>
      <c r="S299" s="35"/>
      <c r="T299" s="35">
        <f>ROUND(SUM(T293:T298),5)</f>
        <v>2366</v>
      </c>
      <c r="U299" s="36"/>
      <c r="V299" s="35">
        <f>ROUND(SUM(V293:V298),5)</f>
        <v>2043</v>
      </c>
      <c r="W299" s="35"/>
      <c r="X299" s="35">
        <f>ROUND(SUM(X293:X298),5)</f>
        <v>1882</v>
      </c>
      <c r="Y299" s="35"/>
      <c r="Z299" s="35">
        <f>ROUND((V299-X299),5)</f>
        <v>161</v>
      </c>
      <c r="AA299" s="35"/>
      <c r="AB299" s="35">
        <f t="shared" ref="AB299:AD299" si="42">ROUND(SUM(AB293:AB298),5)</f>
        <v>3200</v>
      </c>
      <c r="AC299" s="36"/>
      <c r="AD299" s="59">
        <f t="shared" si="42"/>
        <v>3169</v>
      </c>
      <c r="AE299" s="36"/>
      <c r="AF299" s="37">
        <f>ROUND(SUM(AF292:AF298),5)</f>
        <v>3200</v>
      </c>
      <c r="AG299" s="38"/>
      <c r="AH299" s="37">
        <f>ROUND(SUM(AH292:AH298),5)</f>
        <v>3450</v>
      </c>
      <c r="AI299" s="38"/>
      <c r="AJ299" s="37">
        <f>ROUND(SUM(AJ292:AJ298),5)</f>
        <v>2750</v>
      </c>
      <c r="AK299" s="36"/>
      <c r="AL299" s="35">
        <f t="shared" ref="AL299" si="43">ROUND(SUM(AL293:AL298),5)</f>
        <v>0</v>
      </c>
    </row>
    <row r="300" spans="1:38" s="28" customFormat="1" ht="12.6" customHeight="1" outlineLevel="4">
      <c r="A300" s="90">
        <v>289</v>
      </c>
      <c r="B300" s="72"/>
      <c r="C300" s="72" t="s">
        <v>272</v>
      </c>
      <c r="D300" s="73"/>
      <c r="E300" s="86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5"/>
      <c r="V300" s="24"/>
      <c r="W300" s="24"/>
      <c r="X300" s="24"/>
      <c r="Y300" s="24"/>
      <c r="Z300" s="24"/>
      <c r="AA300" s="24"/>
      <c r="AB300" s="24"/>
      <c r="AC300" s="25"/>
      <c r="AD300" s="59"/>
      <c r="AE300" s="25"/>
      <c r="AF300" s="26"/>
      <c r="AG300" s="27"/>
      <c r="AH300" s="26"/>
      <c r="AI300" s="27"/>
      <c r="AJ300" s="26"/>
      <c r="AK300" s="25"/>
      <c r="AL300" s="26"/>
    </row>
    <row r="301" spans="1:38" s="28" customFormat="1" ht="12.6" customHeight="1" outlineLevel="4">
      <c r="A301" s="90">
        <v>290</v>
      </c>
      <c r="B301" s="72"/>
      <c r="C301" s="72"/>
      <c r="D301" s="73" t="s">
        <v>273</v>
      </c>
      <c r="E301" s="86"/>
      <c r="F301" s="24">
        <v>49154</v>
      </c>
      <c r="G301" s="24"/>
      <c r="H301" s="24">
        <v>46691</v>
      </c>
      <c r="I301" s="24"/>
      <c r="J301" s="24">
        <v>31717</v>
      </c>
      <c r="K301" s="24"/>
      <c r="L301" s="24">
        <v>30119</v>
      </c>
      <c r="M301" s="24"/>
      <c r="N301" s="24">
        <v>48193</v>
      </c>
      <c r="O301" s="24"/>
      <c r="P301" s="24">
        <v>49682</v>
      </c>
      <c r="Q301" s="24"/>
      <c r="R301" s="24">
        <v>47606</v>
      </c>
      <c r="S301" s="24"/>
      <c r="T301" s="24">
        <v>47334</v>
      </c>
      <c r="U301" s="25"/>
      <c r="V301" s="24">
        <v>41091</v>
      </c>
      <c r="W301" s="24"/>
      <c r="X301" s="24">
        <v>35196</v>
      </c>
      <c r="Y301" s="24"/>
      <c r="Z301" s="24">
        <f>ROUND((V301-X301),5)</f>
        <v>5895</v>
      </c>
      <c r="AA301" s="24"/>
      <c r="AB301" s="24">
        <v>48000</v>
      </c>
      <c r="AC301" s="25"/>
      <c r="AD301" s="59">
        <v>56052</v>
      </c>
      <c r="AE301" s="25"/>
      <c r="AF301" s="26">
        <v>48000</v>
      </c>
      <c r="AG301" s="27"/>
      <c r="AH301" s="26">
        <v>49000</v>
      </c>
      <c r="AI301" s="27"/>
      <c r="AJ301" s="26">
        <v>48013</v>
      </c>
      <c r="AK301" s="25"/>
      <c r="AL301" s="26"/>
    </row>
    <row r="302" spans="1:38" s="28" customFormat="1" ht="12.6" customHeight="1" outlineLevel="4">
      <c r="A302" s="90">
        <v>291</v>
      </c>
      <c r="B302" s="72"/>
      <c r="C302" s="72"/>
      <c r="D302" s="73" t="s">
        <v>274</v>
      </c>
      <c r="E302" s="86"/>
      <c r="F302" s="24">
        <v>-1456</v>
      </c>
      <c r="G302" s="24"/>
      <c r="H302" s="24">
        <v>0</v>
      </c>
      <c r="I302" s="24"/>
      <c r="J302" s="24">
        <v>0</v>
      </c>
      <c r="K302" s="24"/>
      <c r="L302" s="24">
        <v>0</v>
      </c>
      <c r="M302" s="24"/>
      <c r="N302" s="24">
        <v>0</v>
      </c>
      <c r="O302" s="24"/>
      <c r="P302" s="24">
        <v>0</v>
      </c>
      <c r="Q302" s="24"/>
      <c r="R302" s="24">
        <v>0</v>
      </c>
      <c r="S302" s="24"/>
      <c r="T302" s="24"/>
      <c r="U302" s="25"/>
      <c r="V302" s="24">
        <v>0</v>
      </c>
      <c r="W302" s="24"/>
      <c r="X302" s="24">
        <v>0</v>
      </c>
      <c r="Y302" s="24"/>
      <c r="Z302" s="24">
        <f>ROUND((V302-X302),5)</f>
        <v>0</v>
      </c>
      <c r="AA302" s="24"/>
      <c r="AB302" s="24"/>
      <c r="AC302" s="25"/>
      <c r="AD302" s="59"/>
      <c r="AE302" s="25"/>
      <c r="AF302" s="26"/>
      <c r="AG302" s="27"/>
      <c r="AH302" s="26"/>
      <c r="AI302" s="27"/>
      <c r="AJ302" s="26"/>
      <c r="AK302" s="25"/>
      <c r="AL302" s="26"/>
    </row>
    <row r="303" spans="1:38" s="28" customFormat="1" ht="12.6" customHeight="1" outlineLevel="4">
      <c r="A303" s="90">
        <v>292</v>
      </c>
      <c r="B303" s="72"/>
      <c r="C303" s="72"/>
      <c r="D303" s="73" t="s">
        <v>275</v>
      </c>
      <c r="E303" s="86"/>
      <c r="F303" s="46">
        <v>4458</v>
      </c>
      <c r="G303" s="24"/>
      <c r="H303" s="46">
        <v>4028</v>
      </c>
      <c r="I303" s="24"/>
      <c r="J303" s="46">
        <v>3135</v>
      </c>
      <c r="K303" s="24"/>
      <c r="L303" s="46">
        <v>2649</v>
      </c>
      <c r="M303" s="24"/>
      <c r="N303" s="46">
        <v>4345</v>
      </c>
      <c r="O303" s="24"/>
      <c r="P303" s="46">
        <v>4722</v>
      </c>
      <c r="Q303" s="24"/>
      <c r="R303" s="46">
        <v>4954</v>
      </c>
      <c r="S303" s="24"/>
      <c r="T303" s="46">
        <v>4732</v>
      </c>
      <c r="U303" s="25"/>
      <c r="V303" s="46">
        <v>4142</v>
      </c>
      <c r="W303" s="24"/>
      <c r="X303" s="46">
        <v>4012</v>
      </c>
      <c r="Y303" s="24"/>
      <c r="Z303" s="46">
        <f>ROUND((V303-X303),5)</f>
        <v>130</v>
      </c>
      <c r="AA303" s="24"/>
      <c r="AB303" s="46">
        <v>5000</v>
      </c>
      <c r="AC303" s="25"/>
      <c r="AD303" s="65">
        <v>5625</v>
      </c>
      <c r="AE303" s="25"/>
      <c r="AF303" s="26">
        <v>5000</v>
      </c>
      <c r="AG303" s="27"/>
      <c r="AH303" s="26">
        <v>5500</v>
      </c>
      <c r="AI303" s="27"/>
      <c r="AJ303" s="26"/>
      <c r="AK303" s="25"/>
      <c r="AL303" s="26"/>
    </row>
    <row r="304" spans="1:38" s="39" customFormat="1" outlineLevel="3">
      <c r="A304" s="90">
        <v>293</v>
      </c>
      <c r="B304" s="72"/>
      <c r="C304" s="72" t="s">
        <v>276</v>
      </c>
      <c r="D304" s="73"/>
      <c r="E304" s="86"/>
      <c r="F304" s="35">
        <f>ROUND(SUM(F300:F303),5)</f>
        <v>52156</v>
      </c>
      <c r="G304" s="35"/>
      <c r="H304" s="35">
        <f>ROUND(SUM(H300:H303),5)</f>
        <v>50719</v>
      </c>
      <c r="I304" s="35"/>
      <c r="J304" s="35">
        <f>ROUND(SUM(J300:J303),5)</f>
        <v>34852</v>
      </c>
      <c r="K304" s="35"/>
      <c r="L304" s="35">
        <f>ROUND(SUM(L300:L303),5)</f>
        <v>32768</v>
      </c>
      <c r="M304" s="35"/>
      <c r="N304" s="35">
        <f>ROUND(SUM(N300:N303),5)</f>
        <v>52538</v>
      </c>
      <c r="O304" s="35"/>
      <c r="P304" s="35">
        <f>ROUND(SUM(P300:P303),5)</f>
        <v>54404</v>
      </c>
      <c r="Q304" s="35"/>
      <c r="R304" s="35">
        <f>ROUND(SUM(R300:R303),5)</f>
        <v>52560</v>
      </c>
      <c r="S304" s="35"/>
      <c r="T304" s="35">
        <f>ROUND(SUM(T300:T303),5)</f>
        <v>52066</v>
      </c>
      <c r="U304" s="36"/>
      <c r="V304" s="35">
        <f>ROUND(SUM(V300:V303),5)</f>
        <v>45233</v>
      </c>
      <c r="W304" s="35"/>
      <c r="X304" s="35">
        <f>ROUND(SUM(X300:X303),5)</f>
        <v>39208</v>
      </c>
      <c r="Y304" s="35"/>
      <c r="Z304" s="35">
        <f>ROUND((V304-X304),5)</f>
        <v>6025</v>
      </c>
      <c r="AA304" s="35"/>
      <c r="AB304" s="35">
        <f t="shared" ref="AB304:AD304" si="44">ROUND(SUM(AB300:AB303),5)</f>
        <v>53000</v>
      </c>
      <c r="AC304" s="36"/>
      <c r="AD304" s="59">
        <f t="shared" si="44"/>
        <v>61677</v>
      </c>
      <c r="AE304" s="36"/>
      <c r="AF304" s="37">
        <f>ROUND(SUM(AF300:AF303),5)</f>
        <v>53000</v>
      </c>
      <c r="AG304" s="38"/>
      <c r="AH304" s="37">
        <f>ROUND(SUM(AH300:AH303),5)</f>
        <v>54500</v>
      </c>
      <c r="AI304" s="38"/>
      <c r="AJ304" s="37">
        <f>ROUND(SUM(AJ300:AJ303),5)</f>
        <v>48013</v>
      </c>
      <c r="AK304" s="36"/>
      <c r="AL304" s="35">
        <f t="shared" ref="AL304" si="45">ROUND(SUM(AL300:AL303),5)</f>
        <v>0</v>
      </c>
    </row>
    <row r="305" spans="1:38" s="28" customFormat="1" ht="12.6" customHeight="1" outlineLevel="2">
      <c r="A305" s="90">
        <v>294</v>
      </c>
      <c r="B305" s="72" t="s">
        <v>277</v>
      </c>
      <c r="C305" s="72"/>
      <c r="D305" s="73"/>
      <c r="E305" s="86"/>
      <c r="F305" s="24">
        <f>ROUND(SUM(F289:F292)+F299+F304,5)</f>
        <v>60632</v>
      </c>
      <c r="G305" s="24"/>
      <c r="H305" s="24">
        <f>ROUND(SUM(H289:H292)+H299+H304,5)</f>
        <v>55155</v>
      </c>
      <c r="I305" s="24"/>
      <c r="J305" s="24">
        <f>ROUND(SUM(J289:J292)+J299+J304,5)</f>
        <v>40328</v>
      </c>
      <c r="K305" s="24"/>
      <c r="L305" s="24">
        <f>ROUND(SUM(L289:L292)+L299+L304,5)</f>
        <v>35416</v>
      </c>
      <c r="M305" s="24"/>
      <c r="N305" s="24">
        <f>ROUND(SUM(N289:N292)+N299+N304,5)</f>
        <v>60192</v>
      </c>
      <c r="O305" s="24"/>
      <c r="P305" s="24">
        <f>ROUND(SUM(P289:P292)+P299+P304,5)</f>
        <v>60894</v>
      </c>
      <c r="Q305" s="24"/>
      <c r="R305" s="24">
        <f>ROUND(SUM(R289:R292)+R299+R304,5)</f>
        <v>58241</v>
      </c>
      <c r="S305" s="24"/>
      <c r="T305" s="24">
        <f>ROUND(SUM(T289:T292)+T299+T304,5)</f>
        <v>55243</v>
      </c>
      <c r="U305" s="25"/>
      <c r="V305" s="24">
        <f>ROUND(SUM(V289:V292)+V299+V304,5)</f>
        <v>47684</v>
      </c>
      <c r="W305" s="24"/>
      <c r="X305" s="24">
        <f>ROUND(SUM(X289:X292)+X299+X304,5)</f>
        <v>42265</v>
      </c>
      <c r="Y305" s="24"/>
      <c r="Z305" s="24">
        <f>ROUND((V305-X305),5)</f>
        <v>5419</v>
      </c>
      <c r="AA305" s="24"/>
      <c r="AB305" s="24">
        <f t="shared" ref="AB305:AD305" si="46">ROUND(SUM(AB289:AB292)+AB299+AB304,5)</f>
        <v>56700</v>
      </c>
      <c r="AC305" s="25"/>
      <c r="AD305" s="59">
        <f t="shared" si="46"/>
        <v>66018</v>
      </c>
      <c r="AE305" s="25"/>
      <c r="AF305" s="26">
        <f>ROUND(SUM(AF289:AF292)+AF299+AF304,5)</f>
        <v>56700</v>
      </c>
      <c r="AG305" s="27"/>
      <c r="AH305" s="26">
        <f>ROUND(SUM(AH289:AH292)+AH299+AH304,5)</f>
        <v>59450</v>
      </c>
      <c r="AI305" s="27"/>
      <c r="AJ305" s="26">
        <f>ROUND(SUM(AJ289:AJ292)+AJ299+AJ304,5)</f>
        <v>50763</v>
      </c>
      <c r="AK305" s="25"/>
      <c r="AL305" s="24">
        <f t="shared" ref="AL305" si="47">ROUND(SUM(AL289:AL292)+AL299+AL304,5)</f>
        <v>0</v>
      </c>
    </row>
    <row r="306" spans="1:38" s="28" customFormat="1" ht="12.6" hidden="1" customHeight="1" outlineLevel="3">
      <c r="A306" s="90">
        <v>295</v>
      </c>
      <c r="B306" s="72"/>
      <c r="C306" s="72"/>
      <c r="D306" s="73"/>
      <c r="E306" s="86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5"/>
      <c r="V306" s="24"/>
      <c r="W306" s="24"/>
      <c r="X306" s="24"/>
      <c r="Y306" s="24"/>
      <c r="Z306" s="24"/>
      <c r="AA306" s="24"/>
      <c r="AB306" s="24"/>
      <c r="AC306" s="25"/>
      <c r="AD306" s="59"/>
      <c r="AE306" s="25"/>
      <c r="AF306" s="26"/>
      <c r="AG306" s="27"/>
      <c r="AH306" s="26"/>
      <c r="AI306" s="27"/>
      <c r="AJ306" s="26"/>
      <c r="AK306" s="25"/>
      <c r="AL306" s="26"/>
    </row>
    <row r="307" spans="1:38" s="28" customFormat="1" ht="12.6" hidden="1" customHeight="1" outlineLevel="3">
      <c r="A307" s="90">
        <v>296</v>
      </c>
      <c r="B307" s="72"/>
      <c r="C307" s="72"/>
      <c r="D307" s="73"/>
      <c r="E307" s="86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5"/>
      <c r="V307" s="24"/>
      <c r="W307" s="24"/>
      <c r="X307" s="24"/>
      <c r="Y307" s="24"/>
      <c r="Z307" s="24"/>
      <c r="AA307" s="24"/>
      <c r="AB307" s="24"/>
      <c r="AC307" s="25"/>
      <c r="AD307" s="59"/>
      <c r="AE307" s="25"/>
      <c r="AF307" s="26"/>
      <c r="AG307" s="27"/>
      <c r="AH307" s="26"/>
      <c r="AI307" s="27"/>
      <c r="AJ307" s="26"/>
      <c r="AK307" s="25"/>
      <c r="AL307" s="26"/>
    </row>
    <row r="308" spans="1:38" s="28" customFormat="1" ht="12.6" hidden="1" customHeight="1" outlineLevel="3">
      <c r="A308" s="90">
        <v>297</v>
      </c>
      <c r="B308" s="72"/>
      <c r="C308" s="72"/>
      <c r="D308" s="73"/>
      <c r="E308" s="86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5"/>
      <c r="V308" s="24"/>
      <c r="W308" s="24"/>
      <c r="X308" s="24"/>
      <c r="Y308" s="24"/>
      <c r="Z308" s="24"/>
      <c r="AA308" s="24"/>
      <c r="AB308" s="24"/>
      <c r="AC308" s="25"/>
      <c r="AD308" s="59"/>
      <c r="AE308" s="25"/>
      <c r="AF308" s="26"/>
      <c r="AG308" s="27"/>
      <c r="AH308" s="26"/>
      <c r="AI308" s="27"/>
      <c r="AJ308" s="26"/>
      <c r="AK308" s="25"/>
      <c r="AL308" s="26"/>
    </row>
    <row r="309" spans="1:38" s="28" customFormat="1" ht="12.6" hidden="1" customHeight="1" outlineLevel="3">
      <c r="A309" s="90">
        <v>298</v>
      </c>
      <c r="B309" s="72"/>
      <c r="C309" s="72"/>
      <c r="D309" s="73"/>
      <c r="E309" s="86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5"/>
      <c r="V309" s="24"/>
      <c r="W309" s="24"/>
      <c r="X309" s="24"/>
      <c r="Y309" s="24"/>
      <c r="Z309" s="24"/>
      <c r="AA309" s="24"/>
      <c r="AB309" s="24"/>
      <c r="AC309" s="25"/>
      <c r="AD309" s="59"/>
      <c r="AE309" s="25"/>
      <c r="AF309" s="26"/>
      <c r="AG309" s="27"/>
      <c r="AH309" s="26"/>
      <c r="AI309" s="27"/>
      <c r="AJ309" s="26"/>
      <c r="AK309" s="25"/>
      <c r="AL309" s="26"/>
    </row>
    <row r="310" spans="1:38" s="28" customFormat="1" ht="12.6" hidden="1" customHeight="1" outlineLevel="3" thickBot="1">
      <c r="A310" s="90">
        <v>299</v>
      </c>
      <c r="B310" s="72"/>
      <c r="C310" s="72"/>
      <c r="D310" s="73"/>
      <c r="E310" s="86"/>
      <c r="F310" s="46"/>
      <c r="G310" s="24"/>
      <c r="H310" s="46"/>
      <c r="I310" s="24"/>
      <c r="J310" s="46"/>
      <c r="K310" s="24"/>
      <c r="L310" s="46"/>
      <c r="M310" s="24"/>
      <c r="N310" s="46"/>
      <c r="O310" s="24"/>
      <c r="P310" s="46"/>
      <c r="Q310" s="24"/>
      <c r="R310" s="46"/>
      <c r="S310" s="24"/>
      <c r="T310" s="46"/>
      <c r="U310" s="25"/>
      <c r="V310" s="46"/>
      <c r="W310" s="24"/>
      <c r="X310" s="24"/>
      <c r="Y310" s="24"/>
      <c r="Z310" s="24"/>
      <c r="AA310" s="24"/>
      <c r="AB310" s="24"/>
      <c r="AC310" s="25"/>
      <c r="AD310" s="59"/>
      <c r="AE310" s="25"/>
      <c r="AF310" s="26"/>
      <c r="AG310" s="27"/>
      <c r="AH310" s="26"/>
      <c r="AI310" s="27"/>
      <c r="AJ310" s="26"/>
      <c r="AK310" s="25"/>
      <c r="AL310" s="26"/>
    </row>
    <row r="311" spans="1:38" s="28" customFormat="1" ht="12.6" hidden="1" customHeight="1" outlineLevel="2" thickBot="1">
      <c r="A311" s="90">
        <v>300</v>
      </c>
      <c r="B311" s="72"/>
      <c r="C311" s="72"/>
      <c r="D311" s="73"/>
      <c r="E311" s="86"/>
      <c r="F311" s="47"/>
      <c r="G311" s="24"/>
      <c r="H311" s="47"/>
      <c r="I311" s="24"/>
      <c r="J311" s="47"/>
      <c r="K311" s="24"/>
      <c r="L311" s="47"/>
      <c r="M311" s="24"/>
      <c r="N311" s="47"/>
      <c r="O311" s="24"/>
      <c r="P311" s="47"/>
      <c r="Q311" s="24"/>
      <c r="R311" s="47"/>
      <c r="S311" s="24"/>
      <c r="T311" s="47"/>
      <c r="U311" s="25"/>
      <c r="V311" s="47"/>
      <c r="W311" s="24"/>
      <c r="X311" s="47"/>
      <c r="Y311" s="24"/>
      <c r="Z311" s="47"/>
      <c r="AA311" s="24"/>
      <c r="AB311" s="47"/>
      <c r="AC311" s="25"/>
      <c r="AD311" s="66"/>
      <c r="AE311" s="25"/>
      <c r="AF311" s="26"/>
      <c r="AG311" s="27"/>
      <c r="AH311" s="26"/>
      <c r="AI311" s="27"/>
      <c r="AJ311" s="26"/>
      <c r="AK311" s="25"/>
      <c r="AL311" s="47"/>
    </row>
    <row r="312" spans="1:38" s="28" customFormat="1" ht="12.6" customHeight="1" outlineLevel="1" collapsed="1">
      <c r="A312" s="90">
        <v>301</v>
      </c>
      <c r="B312" s="84" t="s">
        <v>278</v>
      </c>
      <c r="C312" s="84"/>
      <c r="D312" s="85"/>
      <c r="E312" s="86"/>
      <c r="F312" s="52">
        <f>ROUND(F288+F305+F311,5)</f>
        <v>60632</v>
      </c>
      <c r="G312" s="52"/>
      <c r="H312" s="52">
        <f>ROUND(H288+H305+H311,5)</f>
        <v>55155</v>
      </c>
      <c r="I312" s="52"/>
      <c r="J312" s="52">
        <f>ROUND(J288+J305+J311,5)</f>
        <v>40328</v>
      </c>
      <c r="K312" s="52"/>
      <c r="L312" s="52">
        <f>ROUND(L288+L305+L311,5)</f>
        <v>35416</v>
      </c>
      <c r="M312" s="52"/>
      <c r="N312" s="52">
        <f>ROUND(N288+N305+N311,5)</f>
        <v>60192</v>
      </c>
      <c r="O312" s="52"/>
      <c r="P312" s="52">
        <f>ROUND(P288+P305+P311,5)</f>
        <v>60894</v>
      </c>
      <c r="Q312" s="52"/>
      <c r="R312" s="52">
        <f>ROUND(R288+R305+R311,5)</f>
        <v>58241</v>
      </c>
      <c r="S312" s="52"/>
      <c r="T312" s="52">
        <f>ROUND(T288+T305+T311,5)</f>
        <v>55243</v>
      </c>
      <c r="U312" s="52"/>
      <c r="V312" s="52">
        <f>ROUND(V288+V305+V311,5)</f>
        <v>47684</v>
      </c>
      <c r="W312" s="52"/>
      <c r="X312" s="52">
        <f>ROUND(X288+X305+X311,5)</f>
        <v>42265</v>
      </c>
      <c r="Y312" s="52"/>
      <c r="Z312" s="52">
        <f>ROUND((V312-X312),5)</f>
        <v>5419</v>
      </c>
      <c r="AA312" s="52"/>
      <c r="AB312" s="52">
        <f t="shared" ref="AB312:AD312" si="48">ROUND(AB288+AB305+AB311,5)</f>
        <v>56700</v>
      </c>
      <c r="AC312" s="52"/>
      <c r="AD312" s="60">
        <f t="shared" si="48"/>
        <v>66018</v>
      </c>
      <c r="AE312" s="52"/>
      <c r="AF312" s="51">
        <f>ROUND(AF288+AF305+AF311,5)</f>
        <v>56700</v>
      </c>
      <c r="AG312" s="51"/>
      <c r="AH312" s="51">
        <f>ROUND(AH288+AH305+AH311,5)</f>
        <v>59450</v>
      </c>
      <c r="AI312" s="51"/>
      <c r="AJ312" s="51">
        <f>ROUND(AJ288+AJ305+AJ311,5)</f>
        <v>50763</v>
      </c>
      <c r="AK312" s="52"/>
      <c r="AL312" s="52">
        <f t="shared" ref="AL312" si="49">ROUND(AL288+AL305+AL311,5)</f>
        <v>0</v>
      </c>
    </row>
    <row r="313" spans="1:38" s="28" customFormat="1" ht="12.6" customHeight="1" outlineLevel="2">
      <c r="A313" s="90">
        <v>302</v>
      </c>
      <c r="B313" s="72" t="s">
        <v>279</v>
      </c>
      <c r="C313" s="72"/>
      <c r="D313" s="73"/>
      <c r="E313" s="86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5"/>
      <c r="V313" s="24"/>
      <c r="W313" s="24"/>
      <c r="X313" s="24"/>
      <c r="Y313" s="24"/>
      <c r="Z313" s="24"/>
      <c r="AA313" s="24"/>
      <c r="AC313" s="25"/>
      <c r="AD313" s="62"/>
      <c r="AE313" s="25"/>
      <c r="AF313" s="34"/>
      <c r="AG313" s="27"/>
      <c r="AH313" s="34"/>
      <c r="AI313" s="27"/>
      <c r="AJ313" s="34"/>
      <c r="AK313" s="25"/>
      <c r="AL313" s="34"/>
    </row>
    <row r="314" spans="1:38" s="28" customFormat="1" ht="12.6" customHeight="1" outlineLevel="3">
      <c r="A314" s="90">
        <v>303</v>
      </c>
      <c r="B314" s="72" t="s">
        <v>280</v>
      </c>
      <c r="C314" s="72"/>
      <c r="D314" s="73"/>
      <c r="E314" s="86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5"/>
      <c r="V314" s="24"/>
      <c r="W314" s="24"/>
      <c r="X314" s="24"/>
      <c r="Y314" s="24"/>
      <c r="Z314" s="24"/>
      <c r="AA314" s="24"/>
      <c r="AC314" s="25"/>
      <c r="AD314" s="62"/>
      <c r="AE314" s="25"/>
      <c r="AF314" s="34"/>
      <c r="AG314" s="27"/>
      <c r="AH314" s="34"/>
      <c r="AI314" s="27"/>
      <c r="AJ314" s="34"/>
      <c r="AK314" s="25"/>
      <c r="AL314" s="34"/>
    </row>
    <row r="315" spans="1:38" s="28" customFormat="1" ht="12.6" customHeight="1" outlineLevel="3">
      <c r="A315" s="90">
        <v>304</v>
      </c>
      <c r="B315" s="72"/>
      <c r="C315" s="72" t="s">
        <v>281</v>
      </c>
      <c r="D315" s="73"/>
      <c r="E315" s="86"/>
      <c r="F315" s="24">
        <v>45</v>
      </c>
      <c r="G315" s="24"/>
      <c r="H315" s="24">
        <v>2664</v>
      </c>
      <c r="I315" s="24"/>
      <c r="J315" s="24">
        <v>622</v>
      </c>
      <c r="K315" s="24"/>
      <c r="L315" s="24">
        <v>989</v>
      </c>
      <c r="M315" s="24"/>
      <c r="N315" s="24">
        <v>1753</v>
      </c>
      <c r="O315" s="24"/>
      <c r="P315" s="24">
        <v>3931</v>
      </c>
      <c r="Q315" s="24"/>
      <c r="R315" s="24">
        <v>1476</v>
      </c>
      <c r="S315" s="24"/>
      <c r="T315" s="24">
        <v>5096</v>
      </c>
      <c r="U315" s="25"/>
      <c r="V315" s="24">
        <v>5096</v>
      </c>
      <c r="W315" s="24"/>
      <c r="X315" s="24">
        <v>2500</v>
      </c>
      <c r="Y315" s="24"/>
      <c r="Z315" s="24">
        <f>ROUND((V315-X315),5)</f>
        <v>2596</v>
      </c>
      <c r="AA315" s="24"/>
      <c r="AB315" s="24">
        <v>1800</v>
      </c>
      <c r="AC315" s="25"/>
      <c r="AD315" s="59">
        <v>8634</v>
      </c>
      <c r="AE315" s="25"/>
      <c r="AF315" s="26">
        <v>1800</v>
      </c>
      <c r="AG315" s="27"/>
      <c r="AH315" s="26">
        <v>5000</v>
      </c>
      <c r="AI315" s="27"/>
      <c r="AJ315" s="26">
        <v>1800</v>
      </c>
      <c r="AK315" s="25"/>
      <c r="AL315" s="26"/>
    </row>
    <row r="316" spans="1:38" s="28" customFormat="1" ht="12.6" customHeight="1" outlineLevel="3">
      <c r="A316" s="90">
        <v>305</v>
      </c>
      <c r="B316" s="72"/>
      <c r="C316" s="72" t="s">
        <v>282</v>
      </c>
      <c r="D316" s="73"/>
      <c r="E316" s="86"/>
      <c r="F316" s="24"/>
      <c r="G316" s="24"/>
      <c r="H316" s="24"/>
      <c r="I316" s="24"/>
      <c r="J316" s="24">
        <v>0</v>
      </c>
      <c r="K316" s="24"/>
      <c r="L316" s="24">
        <v>399</v>
      </c>
      <c r="M316" s="24"/>
      <c r="N316" s="24">
        <v>0</v>
      </c>
      <c r="O316" s="24"/>
      <c r="P316" s="24">
        <v>0</v>
      </c>
      <c r="Q316" s="24"/>
      <c r="R316" s="24">
        <v>0</v>
      </c>
      <c r="S316" s="24"/>
      <c r="T316" s="24"/>
      <c r="U316" s="25"/>
      <c r="V316" s="24">
        <v>0</v>
      </c>
      <c r="W316" s="24"/>
      <c r="X316" s="24"/>
      <c r="Y316" s="24"/>
      <c r="Z316" s="24"/>
      <c r="AA316" s="24"/>
      <c r="AB316" s="24"/>
      <c r="AC316" s="25"/>
      <c r="AD316" s="59"/>
      <c r="AE316" s="25"/>
      <c r="AF316" s="26">
        <v>3845</v>
      </c>
      <c r="AG316" s="27"/>
      <c r="AH316" s="26"/>
      <c r="AI316" s="27"/>
      <c r="AJ316" s="26">
        <v>3845</v>
      </c>
      <c r="AK316" s="25"/>
      <c r="AL316" s="26"/>
    </row>
    <row r="317" spans="1:38" s="28" customFormat="1" ht="12.6" customHeight="1" outlineLevel="3">
      <c r="A317" s="90">
        <v>306</v>
      </c>
      <c r="B317" s="72"/>
      <c r="C317" s="72" t="s">
        <v>283</v>
      </c>
      <c r="D317" s="73"/>
      <c r="E317" s="86"/>
      <c r="F317" s="24">
        <v>3655</v>
      </c>
      <c r="G317" s="24"/>
      <c r="H317" s="24">
        <v>5703</v>
      </c>
      <c r="I317" s="24"/>
      <c r="J317" s="24">
        <v>6004</v>
      </c>
      <c r="K317" s="24"/>
      <c r="L317" s="24">
        <v>6888</v>
      </c>
      <c r="M317" s="24"/>
      <c r="N317" s="24">
        <v>8489</v>
      </c>
      <c r="O317" s="24"/>
      <c r="P317" s="24">
        <v>2035</v>
      </c>
      <c r="Q317" s="24"/>
      <c r="R317" s="24">
        <v>6327</v>
      </c>
      <c r="S317" s="24"/>
      <c r="T317" s="24">
        <v>12453</v>
      </c>
      <c r="U317" s="25"/>
      <c r="V317" s="24">
        <v>7457</v>
      </c>
      <c r="W317" s="24"/>
      <c r="X317" s="24">
        <v>6300</v>
      </c>
      <c r="Y317" s="24"/>
      <c r="Z317" s="24">
        <f>ROUND((V317-X317),5)</f>
        <v>1157</v>
      </c>
      <c r="AA317" s="24"/>
      <c r="AB317" s="24">
        <v>3845</v>
      </c>
      <c r="AC317" s="25"/>
      <c r="AD317" s="59">
        <v>6939</v>
      </c>
      <c r="AE317" s="25"/>
      <c r="AF317" s="26">
        <v>6848</v>
      </c>
      <c r="AG317" s="27"/>
      <c r="AH317" s="26">
        <v>7500</v>
      </c>
      <c r="AI317" s="27"/>
      <c r="AJ317" s="26">
        <v>6848</v>
      </c>
      <c r="AK317" s="25"/>
      <c r="AL317" s="26"/>
    </row>
    <row r="318" spans="1:38" s="28" customFormat="1" ht="12.6" customHeight="1" outlineLevel="3">
      <c r="A318" s="90">
        <v>307</v>
      </c>
      <c r="B318" s="72"/>
      <c r="C318" s="72" t="s">
        <v>284</v>
      </c>
      <c r="D318" s="73"/>
      <c r="E318" s="86"/>
      <c r="F318" s="24">
        <v>153</v>
      </c>
      <c r="G318" s="24"/>
      <c r="H318" s="24">
        <v>413</v>
      </c>
      <c r="I318" s="24"/>
      <c r="J318" s="24">
        <v>454</v>
      </c>
      <c r="K318" s="24"/>
      <c r="L318" s="24">
        <v>411</v>
      </c>
      <c r="M318" s="24"/>
      <c r="N318" s="24">
        <v>0</v>
      </c>
      <c r="O318" s="24"/>
      <c r="P318" s="24">
        <v>0</v>
      </c>
      <c r="Q318" s="24"/>
      <c r="R318" s="24">
        <v>0</v>
      </c>
      <c r="S318" s="24"/>
      <c r="T318" s="24"/>
      <c r="U318" s="25"/>
      <c r="V318" s="24">
        <v>0</v>
      </c>
      <c r="W318" s="24"/>
      <c r="X318" s="24"/>
      <c r="Y318" s="24"/>
      <c r="Z318" s="24"/>
      <c r="AA318" s="24"/>
      <c r="AC318" s="25"/>
      <c r="AD318" s="62"/>
      <c r="AE318" s="25"/>
      <c r="AF318" s="34">
        <v>500</v>
      </c>
      <c r="AG318" s="27"/>
      <c r="AH318" s="34"/>
      <c r="AI318" s="27"/>
      <c r="AJ318" s="34">
        <v>500</v>
      </c>
      <c r="AK318" s="25"/>
      <c r="AL318" s="34"/>
    </row>
    <row r="319" spans="1:38" s="28" customFormat="1" ht="12.6" customHeight="1" outlineLevel="3">
      <c r="A319" s="90">
        <v>308</v>
      </c>
      <c r="B319" s="72"/>
      <c r="C319" s="72" t="s">
        <v>285</v>
      </c>
      <c r="D319" s="73"/>
      <c r="E319" s="86"/>
      <c r="F319" s="24">
        <v>9925</v>
      </c>
      <c r="G319" s="24"/>
      <c r="H319" s="24">
        <v>0</v>
      </c>
      <c r="I319" s="24"/>
      <c r="J319" s="24">
        <v>0</v>
      </c>
      <c r="K319" s="24"/>
      <c r="L319" s="24">
        <v>0</v>
      </c>
      <c r="M319" s="24"/>
      <c r="N319" s="24">
        <v>0</v>
      </c>
      <c r="O319" s="24"/>
      <c r="P319" s="24">
        <v>0</v>
      </c>
      <c r="Q319" s="24"/>
      <c r="R319" s="24">
        <v>0</v>
      </c>
      <c r="S319" s="24"/>
      <c r="T319" s="24"/>
      <c r="U319" s="25"/>
      <c r="V319" s="24">
        <v>0</v>
      </c>
      <c r="W319" s="24"/>
      <c r="X319" s="24"/>
      <c r="Y319" s="24"/>
      <c r="Z319" s="24"/>
      <c r="AA319" s="24"/>
      <c r="AC319" s="25"/>
      <c r="AD319" s="62"/>
      <c r="AE319" s="25"/>
      <c r="AF319" s="34"/>
      <c r="AG319" s="27"/>
      <c r="AH319" s="34"/>
      <c r="AI319" s="27"/>
      <c r="AJ319" s="34"/>
      <c r="AK319" s="25"/>
      <c r="AL319" s="34"/>
    </row>
    <row r="320" spans="1:38" s="28" customFormat="1" ht="12.6" customHeight="1" outlineLevel="3">
      <c r="A320" s="90">
        <v>309</v>
      </c>
      <c r="B320" s="72"/>
      <c r="C320" s="72" t="s">
        <v>286</v>
      </c>
      <c r="D320" s="73"/>
      <c r="E320" s="86"/>
      <c r="F320" s="24">
        <v>2764</v>
      </c>
      <c r="G320" s="24"/>
      <c r="H320" s="24">
        <v>9033</v>
      </c>
      <c r="I320" s="24"/>
      <c r="J320" s="24">
        <v>9963</v>
      </c>
      <c r="K320" s="24"/>
      <c r="L320" s="24">
        <v>883</v>
      </c>
      <c r="M320" s="24"/>
      <c r="N320" s="24">
        <v>710</v>
      </c>
      <c r="O320" s="24"/>
      <c r="P320" s="24">
        <v>913</v>
      </c>
      <c r="Q320" s="24"/>
      <c r="R320" s="24">
        <v>4855</v>
      </c>
      <c r="S320" s="24"/>
      <c r="T320" s="24">
        <v>612</v>
      </c>
      <c r="U320" s="25"/>
      <c r="V320" s="24">
        <v>237</v>
      </c>
      <c r="W320" s="24"/>
      <c r="X320" s="24">
        <v>3043</v>
      </c>
      <c r="Y320" s="24"/>
      <c r="Z320" s="24">
        <f>ROUND((V320-X320),5)</f>
        <v>-2806</v>
      </c>
      <c r="AA320" s="24"/>
      <c r="AB320" s="24">
        <v>2100</v>
      </c>
      <c r="AC320" s="25"/>
      <c r="AD320" s="59">
        <v>2796</v>
      </c>
      <c r="AE320" s="25"/>
      <c r="AF320" s="26">
        <v>100</v>
      </c>
      <c r="AG320" s="27"/>
      <c r="AH320" s="26">
        <v>1000</v>
      </c>
      <c r="AI320" s="27"/>
      <c r="AJ320" s="26">
        <v>100</v>
      </c>
      <c r="AK320" s="25"/>
      <c r="AL320" s="26"/>
    </row>
    <row r="321" spans="1:38" s="28" customFormat="1" ht="12.6" customHeight="1" outlineLevel="3">
      <c r="A321" s="90">
        <v>310</v>
      </c>
      <c r="B321" s="72"/>
      <c r="C321" s="72" t="s">
        <v>287</v>
      </c>
      <c r="D321" s="73"/>
      <c r="E321" s="86"/>
      <c r="F321" s="24">
        <v>2700</v>
      </c>
      <c r="G321" s="24"/>
      <c r="H321" s="24">
        <v>927</v>
      </c>
      <c r="I321" s="24"/>
      <c r="J321" s="24">
        <v>927</v>
      </c>
      <c r="K321" s="24"/>
      <c r="L321" s="24">
        <v>989</v>
      </c>
      <c r="M321" s="24"/>
      <c r="N321" s="24">
        <v>1036</v>
      </c>
      <c r="O321" s="24"/>
      <c r="P321" s="24">
        <v>0</v>
      </c>
      <c r="Q321" s="24"/>
      <c r="R321" s="24">
        <v>0</v>
      </c>
      <c r="S321" s="24"/>
      <c r="T321" s="24"/>
      <c r="U321" s="25"/>
      <c r="V321" s="24">
        <v>0</v>
      </c>
      <c r="W321" s="24"/>
      <c r="X321" s="24"/>
      <c r="Y321" s="24"/>
      <c r="Z321" s="24"/>
      <c r="AA321" s="24"/>
      <c r="AB321" s="24"/>
      <c r="AC321" s="25"/>
      <c r="AD321" s="59"/>
      <c r="AE321" s="25"/>
      <c r="AF321" s="26"/>
      <c r="AG321" s="27"/>
      <c r="AH321" s="26"/>
      <c r="AI321" s="27"/>
      <c r="AJ321" s="26"/>
      <c r="AK321" s="25"/>
      <c r="AL321" s="26"/>
    </row>
    <row r="322" spans="1:38" s="28" customFormat="1" ht="12.6" customHeight="1" outlineLevel="4">
      <c r="A322" s="90">
        <v>311</v>
      </c>
      <c r="B322" s="72"/>
      <c r="C322" s="72" t="s">
        <v>288</v>
      </c>
      <c r="D322" s="73"/>
      <c r="E322" s="86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5"/>
      <c r="V322" s="24"/>
      <c r="W322" s="24"/>
      <c r="X322" s="24"/>
      <c r="Y322" s="24"/>
      <c r="Z322" s="24"/>
      <c r="AA322" s="24"/>
      <c r="AC322" s="25"/>
      <c r="AD322" s="62"/>
      <c r="AE322" s="25"/>
      <c r="AF322" s="34"/>
      <c r="AG322" s="27"/>
      <c r="AH322" s="34"/>
      <c r="AI322" s="27"/>
      <c r="AJ322" s="34"/>
      <c r="AK322" s="25"/>
      <c r="AL322" s="34"/>
    </row>
    <row r="323" spans="1:38" s="28" customFormat="1" ht="12.6" customHeight="1" outlineLevel="4">
      <c r="A323" s="90">
        <v>312</v>
      </c>
      <c r="B323" s="72"/>
      <c r="C323" s="72"/>
      <c r="D323" s="73" t="s">
        <v>289</v>
      </c>
      <c r="E323" s="86"/>
      <c r="F323" s="24">
        <v>594</v>
      </c>
      <c r="G323" s="24"/>
      <c r="H323" s="24">
        <v>471</v>
      </c>
      <c r="I323" s="24"/>
      <c r="J323" s="24">
        <v>434</v>
      </c>
      <c r="K323" s="24"/>
      <c r="L323" s="24">
        <v>408</v>
      </c>
      <c r="M323" s="24"/>
      <c r="N323" s="24">
        <v>0</v>
      </c>
      <c r="O323" s="24"/>
      <c r="P323" s="24">
        <v>0</v>
      </c>
      <c r="Q323" s="24"/>
      <c r="R323" s="24">
        <v>0</v>
      </c>
      <c r="S323" s="24"/>
      <c r="T323" s="24"/>
      <c r="U323" s="25"/>
      <c r="V323" s="24">
        <v>0</v>
      </c>
      <c r="W323" s="24"/>
      <c r="X323" s="24"/>
      <c r="Y323" s="24"/>
      <c r="Z323" s="24"/>
      <c r="AA323" s="24"/>
      <c r="AC323" s="25"/>
      <c r="AD323" s="62"/>
      <c r="AE323" s="25"/>
      <c r="AF323" s="34">
        <v>200</v>
      </c>
      <c r="AG323" s="27"/>
      <c r="AH323" s="34"/>
      <c r="AI323" s="27"/>
      <c r="AJ323" s="34">
        <v>200</v>
      </c>
      <c r="AK323" s="25"/>
      <c r="AL323" s="26"/>
    </row>
    <row r="324" spans="1:38" s="28" customFormat="1" ht="12.6" customHeight="1" outlineLevel="4">
      <c r="A324" s="90">
        <v>313</v>
      </c>
      <c r="B324" s="72"/>
      <c r="C324" s="72"/>
      <c r="D324" s="73" t="s">
        <v>290</v>
      </c>
      <c r="E324" s="86"/>
      <c r="F324" s="24">
        <v>33502</v>
      </c>
      <c r="G324" s="24"/>
      <c r="H324" s="24">
        <v>10303</v>
      </c>
      <c r="I324" s="24"/>
      <c r="J324" s="24">
        <v>25682</v>
      </c>
      <c r="K324" s="24"/>
      <c r="L324" s="24">
        <v>9313</v>
      </c>
      <c r="M324" s="24"/>
      <c r="N324" s="24">
        <v>8432</v>
      </c>
      <c r="O324" s="24"/>
      <c r="P324" s="24">
        <v>11077</v>
      </c>
      <c r="Q324" s="24"/>
      <c r="R324" s="24">
        <v>11824</v>
      </c>
      <c r="S324" s="24"/>
      <c r="T324" s="24">
        <v>10231</v>
      </c>
      <c r="U324" s="25"/>
      <c r="V324" s="24">
        <v>7991</v>
      </c>
      <c r="W324" s="24"/>
      <c r="X324" s="24">
        <v>7676</v>
      </c>
      <c r="Y324" s="24"/>
      <c r="Z324" s="24">
        <f>ROUND((V324-X324),5)</f>
        <v>315</v>
      </c>
      <c r="AA324" s="24"/>
      <c r="AB324" s="24">
        <v>10000</v>
      </c>
      <c r="AC324" s="25"/>
      <c r="AD324" s="59">
        <v>9618</v>
      </c>
      <c r="AE324" s="25"/>
      <c r="AF324" s="26">
        <v>12000</v>
      </c>
      <c r="AG324" s="27"/>
      <c r="AH324" s="26">
        <v>11500</v>
      </c>
      <c r="AI324" s="27"/>
      <c r="AJ324" s="26"/>
      <c r="AK324" s="25"/>
      <c r="AL324" s="26"/>
    </row>
    <row r="325" spans="1:38" s="28" customFormat="1" ht="12.6" customHeight="1" outlineLevel="4">
      <c r="A325" s="90">
        <v>314</v>
      </c>
      <c r="B325" s="72"/>
      <c r="C325" s="72"/>
      <c r="D325" s="73" t="s">
        <v>291</v>
      </c>
      <c r="E325" s="86"/>
      <c r="F325" s="24">
        <v>97</v>
      </c>
      <c r="G325" s="24"/>
      <c r="H325" s="24">
        <v>43</v>
      </c>
      <c r="I325" s="24"/>
      <c r="J325" s="24">
        <v>563</v>
      </c>
      <c r="K325" s="24"/>
      <c r="L325" s="24">
        <v>604</v>
      </c>
      <c r="M325" s="24"/>
      <c r="N325" s="24">
        <v>0</v>
      </c>
      <c r="O325" s="24"/>
      <c r="P325" s="24">
        <v>0</v>
      </c>
      <c r="Q325" s="24"/>
      <c r="R325" s="24">
        <v>0</v>
      </c>
      <c r="S325" s="24"/>
      <c r="T325" s="24"/>
      <c r="U325" s="25"/>
      <c r="V325" s="24">
        <v>0</v>
      </c>
      <c r="W325" s="24"/>
      <c r="X325" s="24"/>
      <c r="Y325" s="24"/>
      <c r="Z325" s="24"/>
      <c r="AA325" s="24"/>
      <c r="AC325" s="25"/>
      <c r="AD325" s="62"/>
      <c r="AE325" s="25"/>
      <c r="AF325" s="34">
        <v>425</v>
      </c>
      <c r="AG325" s="27"/>
      <c r="AH325" s="34"/>
      <c r="AI325" s="27"/>
      <c r="AJ325" s="34">
        <v>425</v>
      </c>
      <c r="AK325" s="25"/>
      <c r="AL325" s="26"/>
    </row>
    <row r="326" spans="1:38" s="28" customFormat="1" ht="12.6" customHeight="1" outlineLevel="4">
      <c r="A326" s="90">
        <v>315</v>
      </c>
      <c r="B326" s="72"/>
      <c r="C326" s="72"/>
      <c r="D326" s="73" t="s">
        <v>292</v>
      </c>
      <c r="E326" s="86"/>
      <c r="F326" s="24">
        <v>63</v>
      </c>
      <c r="G326" s="24"/>
      <c r="H326" s="24">
        <v>0</v>
      </c>
      <c r="I326" s="24"/>
      <c r="J326" s="24">
        <v>0</v>
      </c>
      <c r="K326" s="24"/>
      <c r="L326" s="24">
        <v>0</v>
      </c>
      <c r="M326" s="24"/>
      <c r="N326" s="24">
        <v>0</v>
      </c>
      <c r="O326" s="24"/>
      <c r="P326" s="24">
        <v>0</v>
      </c>
      <c r="Q326" s="24"/>
      <c r="R326" s="24">
        <v>0</v>
      </c>
      <c r="S326" s="24"/>
      <c r="T326" s="24"/>
      <c r="U326" s="25"/>
      <c r="V326" s="24">
        <v>0</v>
      </c>
      <c r="W326" s="24"/>
      <c r="X326" s="24"/>
      <c r="Y326" s="24"/>
      <c r="Z326" s="24"/>
      <c r="AA326" s="24"/>
      <c r="AC326" s="25"/>
      <c r="AD326" s="62"/>
      <c r="AE326" s="25"/>
      <c r="AF326" s="34">
        <v>150</v>
      </c>
      <c r="AG326" s="27"/>
      <c r="AH326" s="34"/>
      <c r="AI326" s="27"/>
      <c r="AJ326" s="34">
        <v>150</v>
      </c>
      <c r="AK326" s="25"/>
      <c r="AL326" s="26"/>
    </row>
    <row r="327" spans="1:38" s="28" customFormat="1" ht="12.6" customHeight="1" outlineLevel="4" thickBot="1">
      <c r="A327" s="90">
        <v>316</v>
      </c>
      <c r="B327" s="72"/>
      <c r="C327" s="72"/>
      <c r="D327" s="73" t="s">
        <v>293</v>
      </c>
      <c r="E327" s="86"/>
      <c r="F327" s="33">
        <v>699</v>
      </c>
      <c r="G327" s="24"/>
      <c r="H327" s="33">
        <v>215</v>
      </c>
      <c r="I327" s="24"/>
      <c r="J327" s="33">
        <v>97</v>
      </c>
      <c r="K327" s="24"/>
      <c r="L327" s="33">
        <v>176</v>
      </c>
      <c r="M327" s="24"/>
      <c r="N327" s="33">
        <v>1740</v>
      </c>
      <c r="O327" s="24"/>
      <c r="P327" s="33">
        <v>1297</v>
      </c>
      <c r="Q327" s="24"/>
      <c r="R327" s="33">
        <v>1365</v>
      </c>
      <c r="S327" s="24"/>
      <c r="T327" s="33">
        <v>2699</v>
      </c>
      <c r="U327" s="25"/>
      <c r="V327" s="33">
        <v>2700</v>
      </c>
      <c r="W327" s="24"/>
      <c r="X327" s="33">
        <v>2000</v>
      </c>
      <c r="Y327" s="24"/>
      <c r="Z327" s="33">
        <f>ROUND((V327-X327),5)</f>
        <v>700</v>
      </c>
      <c r="AA327" s="24"/>
      <c r="AB327" s="33">
        <v>2275</v>
      </c>
      <c r="AC327" s="25"/>
      <c r="AD327" s="61">
        <v>657</v>
      </c>
      <c r="AE327" s="25"/>
      <c r="AF327" s="26">
        <v>500</v>
      </c>
      <c r="AG327" s="27"/>
      <c r="AH327" s="26">
        <v>2500</v>
      </c>
      <c r="AI327" s="27"/>
      <c r="AJ327" s="26">
        <v>500</v>
      </c>
      <c r="AK327" s="25"/>
      <c r="AL327" s="26"/>
    </row>
    <row r="328" spans="1:38" s="39" customFormat="1" outlineLevel="3">
      <c r="A328" s="90">
        <v>317</v>
      </c>
      <c r="B328" s="72"/>
      <c r="C328" s="72" t="s">
        <v>294</v>
      </c>
      <c r="D328" s="73"/>
      <c r="E328" s="86"/>
      <c r="F328" s="35">
        <f>ROUND(SUM(F322:F327),5)</f>
        <v>34955</v>
      </c>
      <c r="G328" s="35"/>
      <c r="H328" s="35">
        <f>ROUND(SUM(H322:H327),5)</f>
        <v>11032</v>
      </c>
      <c r="I328" s="35"/>
      <c r="J328" s="35">
        <f>ROUND(SUM(J322:J327),5)</f>
        <v>26776</v>
      </c>
      <c r="K328" s="35"/>
      <c r="L328" s="35">
        <f>ROUND(SUM(L322:L327),5)</f>
        <v>10501</v>
      </c>
      <c r="M328" s="35"/>
      <c r="N328" s="35">
        <f>ROUND(SUM(N322:N327),5)</f>
        <v>10172</v>
      </c>
      <c r="O328" s="35"/>
      <c r="P328" s="35">
        <f>ROUND(SUM(P322:P327),5)</f>
        <v>12374</v>
      </c>
      <c r="Q328" s="35"/>
      <c r="R328" s="35">
        <f>ROUND(SUM(R322:R327),5)</f>
        <v>13189</v>
      </c>
      <c r="S328" s="35"/>
      <c r="T328" s="35">
        <f>ROUND(SUM(T322:T327),5)</f>
        <v>12930</v>
      </c>
      <c r="U328" s="36"/>
      <c r="V328" s="35">
        <f>ROUND(SUM(V322:V327),5)</f>
        <v>10691</v>
      </c>
      <c r="W328" s="35"/>
      <c r="X328" s="35">
        <f>ROUND(SUM(X322:X327),5)</f>
        <v>9676</v>
      </c>
      <c r="Y328" s="35"/>
      <c r="Z328" s="35">
        <f>ROUND((V328-X328),5)</f>
        <v>1015</v>
      </c>
      <c r="AA328" s="35"/>
      <c r="AB328" s="35">
        <f t="shared" ref="AB328:AD328" si="50">ROUND(SUM(AB322:AB327),5)</f>
        <v>12275</v>
      </c>
      <c r="AC328" s="36"/>
      <c r="AD328" s="59">
        <f t="shared" si="50"/>
        <v>10275</v>
      </c>
      <c r="AE328" s="36"/>
      <c r="AF328" s="37">
        <f>ROUND(SUM(AF321:AF327),5)</f>
        <v>13275</v>
      </c>
      <c r="AG328" s="38"/>
      <c r="AH328" s="37">
        <f>ROUND(SUM(AH321:AH327),5)</f>
        <v>14000</v>
      </c>
      <c r="AI328" s="38"/>
      <c r="AJ328" s="37">
        <f>ROUND(SUM(AJ321:AJ327),5)</f>
        <v>1275</v>
      </c>
      <c r="AK328" s="36"/>
      <c r="AL328" s="35">
        <f t="shared" ref="AL328" si="51">ROUND(SUM(AL322:AL327),5)</f>
        <v>0</v>
      </c>
    </row>
    <row r="329" spans="1:38" s="28" customFormat="1" ht="12.6" customHeight="1" outlineLevel="4">
      <c r="A329" s="90">
        <v>318</v>
      </c>
      <c r="B329" s="72"/>
      <c r="C329" s="72" t="s">
        <v>295</v>
      </c>
      <c r="D329" s="73"/>
      <c r="E329" s="86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5"/>
      <c r="V329" s="24"/>
      <c r="W329" s="24"/>
      <c r="X329" s="24"/>
      <c r="Y329" s="24"/>
      <c r="Z329" s="24"/>
      <c r="AA329" s="24"/>
      <c r="AB329" s="24"/>
      <c r="AC329" s="25"/>
      <c r="AD329" s="59"/>
      <c r="AE329" s="25"/>
      <c r="AF329" s="26"/>
      <c r="AG329" s="27"/>
      <c r="AH329" s="26"/>
      <c r="AI329" s="27"/>
      <c r="AJ329" s="26"/>
      <c r="AK329" s="25"/>
      <c r="AL329" s="26"/>
    </row>
    <row r="330" spans="1:38" s="28" customFormat="1" ht="12.6" customHeight="1" outlineLevel="4">
      <c r="A330" s="90">
        <v>319</v>
      </c>
      <c r="B330" s="72"/>
      <c r="C330" s="72"/>
      <c r="D330" s="73" t="s">
        <v>296</v>
      </c>
      <c r="E330" s="86"/>
      <c r="F330" s="24">
        <v>295232</v>
      </c>
      <c r="G330" s="24"/>
      <c r="H330" s="24">
        <v>218027</v>
      </c>
      <c r="I330" s="24"/>
      <c r="J330" s="24">
        <v>243316</v>
      </c>
      <c r="K330" s="24"/>
      <c r="L330" s="24">
        <v>241979</v>
      </c>
      <c r="M330" s="24"/>
      <c r="N330" s="24">
        <v>258739</v>
      </c>
      <c r="O330" s="24"/>
      <c r="P330" s="24">
        <v>245843</v>
      </c>
      <c r="Q330" s="24"/>
      <c r="R330" s="24">
        <v>275480</v>
      </c>
      <c r="S330" s="24"/>
      <c r="T330" s="24">
        <v>295049</v>
      </c>
      <c r="U330" s="25"/>
      <c r="V330" s="24">
        <v>293853</v>
      </c>
      <c r="W330" s="24"/>
      <c r="X330" s="24">
        <v>271501</v>
      </c>
      <c r="Y330" s="24"/>
      <c r="Z330" s="24">
        <f>ROUND((V330-X330),5)</f>
        <v>22352</v>
      </c>
      <c r="AA330" s="24"/>
      <c r="AB330" s="24">
        <v>275000</v>
      </c>
      <c r="AC330" s="25"/>
      <c r="AD330" s="59">
        <v>270913</v>
      </c>
      <c r="AE330" s="25"/>
      <c r="AF330" s="26">
        <v>260000</v>
      </c>
      <c r="AG330" s="27"/>
      <c r="AH330" s="26">
        <v>300000</v>
      </c>
      <c r="AI330" s="27"/>
      <c r="AJ330" s="26">
        <v>295765</v>
      </c>
      <c r="AK330" s="25"/>
      <c r="AL330" s="51"/>
    </row>
    <row r="331" spans="1:38" s="28" customFormat="1" ht="12.6" customHeight="1" outlineLevel="4">
      <c r="A331" s="90">
        <v>320</v>
      </c>
      <c r="B331" s="72"/>
      <c r="C331" s="72"/>
      <c r="D331" s="73" t="s">
        <v>297</v>
      </c>
      <c r="E331" s="86"/>
      <c r="F331" s="24">
        <v>-1319</v>
      </c>
      <c r="G331" s="24"/>
      <c r="H331" s="24">
        <v>271</v>
      </c>
      <c r="I331" s="24"/>
      <c r="J331" s="24">
        <v>250</v>
      </c>
      <c r="K331" s="24"/>
      <c r="L331" s="24">
        <v>1113</v>
      </c>
      <c r="M331" s="24"/>
      <c r="N331" s="24">
        <v>858</v>
      </c>
      <c r="O331" s="24"/>
      <c r="P331" s="24">
        <v>318</v>
      </c>
      <c r="Q331" s="24"/>
      <c r="R331" s="24">
        <v>494</v>
      </c>
      <c r="S331" s="24"/>
      <c r="T331" s="24">
        <v>502</v>
      </c>
      <c r="U331" s="25"/>
      <c r="V331" s="24">
        <v>502</v>
      </c>
      <c r="W331" s="24"/>
      <c r="X331" s="24">
        <v>500</v>
      </c>
      <c r="Y331" s="24"/>
      <c r="Z331" s="24">
        <f>ROUND((V331-X331),5)</f>
        <v>2</v>
      </c>
      <c r="AA331" s="24"/>
      <c r="AB331" s="24"/>
      <c r="AC331" s="25"/>
      <c r="AD331" s="59"/>
      <c r="AE331" s="25"/>
      <c r="AF331" s="26"/>
      <c r="AG331" s="27"/>
      <c r="AH331" s="26">
        <v>600</v>
      </c>
      <c r="AI331" s="27"/>
      <c r="AJ331" s="26"/>
      <c r="AK331" s="25"/>
      <c r="AL331" s="26"/>
    </row>
    <row r="332" spans="1:38" s="28" customFormat="1" ht="12.6" customHeight="1" outlineLevel="4" thickBot="1">
      <c r="A332" s="90">
        <v>321</v>
      </c>
      <c r="B332" s="72"/>
      <c r="C332" s="72"/>
      <c r="D332" s="73" t="s">
        <v>298</v>
      </c>
      <c r="E332" s="86"/>
      <c r="F332" s="33">
        <v>27506</v>
      </c>
      <c r="G332" s="24"/>
      <c r="H332" s="33">
        <v>23358</v>
      </c>
      <c r="I332" s="24"/>
      <c r="J332" s="33">
        <v>26239</v>
      </c>
      <c r="K332" s="24"/>
      <c r="L332" s="33">
        <v>25856</v>
      </c>
      <c r="M332" s="24"/>
      <c r="N332" s="33">
        <v>27727</v>
      </c>
      <c r="O332" s="24"/>
      <c r="P332" s="33">
        <v>26153</v>
      </c>
      <c r="Q332" s="24"/>
      <c r="R332" s="33">
        <v>28394</v>
      </c>
      <c r="S332" s="24"/>
      <c r="T332" s="33">
        <v>29064</v>
      </c>
      <c r="U332" s="25"/>
      <c r="V332" s="33">
        <v>28950</v>
      </c>
      <c r="W332" s="24"/>
      <c r="X332" s="33">
        <v>28171</v>
      </c>
      <c r="Y332" s="24"/>
      <c r="Z332" s="33">
        <f>ROUND((V332-X332),5)</f>
        <v>779</v>
      </c>
      <c r="AA332" s="24"/>
      <c r="AB332" s="33">
        <v>30000</v>
      </c>
      <c r="AC332" s="25"/>
      <c r="AD332" s="61">
        <v>23158</v>
      </c>
      <c r="AE332" s="25"/>
      <c r="AF332" s="33">
        <v>30000</v>
      </c>
      <c r="AG332" s="27"/>
      <c r="AH332" s="33">
        <v>30000</v>
      </c>
      <c r="AI332" s="27"/>
      <c r="AJ332" s="33"/>
      <c r="AK332" s="25"/>
      <c r="AL332" s="33"/>
    </row>
    <row r="333" spans="1:38" s="39" customFormat="1" outlineLevel="3">
      <c r="A333" s="90">
        <v>322</v>
      </c>
      <c r="B333" s="72"/>
      <c r="C333" s="72" t="s">
        <v>299</v>
      </c>
      <c r="D333" s="73"/>
      <c r="E333" s="86"/>
      <c r="F333" s="35">
        <f>ROUND(SUM(F329:F332),5)</f>
        <v>321419</v>
      </c>
      <c r="G333" s="35"/>
      <c r="H333" s="35">
        <f>ROUND(SUM(H329:H332),5)</f>
        <v>241656</v>
      </c>
      <c r="I333" s="35"/>
      <c r="J333" s="35">
        <f>ROUND(SUM(J329:J332),5)</f>
        <v>269805</v>
      </c>
      <c r="K333" s="35"/>
      <c r="L333" s="35">
        <f>ROUND(SUM(L329:L332),5)</f>
        <v>268948</v>
      </c>
      <c r="M333" s="35"/>
      <c r="N333" s="35">
        <f>ROUND(SUM(N329:N332),5)</f>
        <v>287324</v>
      </c>
      <c r="O333" s="35"/>
      <c r="P333" s="35">
        <f>ROUND(SUM(P329:P332),5)</f>
        <v>272314</v>
      </c>
      <c r="Q333" s="35"/>
      <c r="R333" s="35">
        <f>ROUND(SUM(R329:R332),5)</f>
        <v>304368</v>
      </c>
      <c r="S333" s="35"/>
      <c r="T333" s="35">
        <f>ROUND(SUM(T329:T332),5)</f>
        <v>324615</v>
      </c>
      <c r="U333" s="36"/>
      <c r="V333" s="35">
        <f>ROUND(SUM(V329:V332),5)</f>
        <v>323305</v>
      </c>
      <c r="W333" s="35"/>
      <c r="X333" s="35">
        <f>ROUND(SUM(X329:X332),5)</f>
        <v>300172</v>
      </c>
      <c r="Y333" s="35"/>
      <c r="Z333" s="35">
        <f>ROUND((V333-X333),5)</f>
        <v>23133</v>
      </c>
      <c r="AA333" s="35"/>
      <c r="AB333" s="35">
        <f t="shared" ref="AB333:AD333" si="52">ROUND(SUM(AB329:AB332),5)</f>
        <v>305000</v>
      </c>
      <c r="AC333" s="36"/>
      <c r="AD333" s="59">
        <f t="shared" si="52"/>
        <v>294071</v>
      </c>
      <c r="AE333" s="36"/>
      <c r="AF333" s="37">
        <f>ROUND(SUM(AF329:AF332),5)</f>
        <v>290000</v>
      </c>
      <c r="AG333" s="38"/>
      <c r="AH333" s="37">
        <f>ROUND(SUM(AH329:AH332),5)</f>
        <v>330600</v>
      </c>
      <c r="AI333" s="38"/>
      <c r="AJ333" s="37">
        <f>ROUND(SUM(AJ329:AJ332),5)</f>
        <v>295765</v>
      </c>
      <c r="AK333" s="36"/>
      <c r="AL333" s="35">
        <f t="shared" ref="AL333" si="53">ROUND(SUM(AL329:AL332),5)</f>
        <v>0</v>
      </c>
    </row>
    <row r="334" spans="1:38" s="28" customFormat="1" ht="12.6" customHeight="1" outlineLevel="4">
      <c r="A334" s="90">
        <v>323</v>
      </c>
      <c r="B334" s="72"/>
      <c r="C334" s="72" t="s">
        <v>300</v>
      </c>
      <c r="D334" s="73"/>
      <c r="E334" s="86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5"/>
      <c r="V334" s="24"/>
      <c r="W334" s="24"/>
      <c r="X334" s="24"/>
      <c r="Y334" s="24"/>
      <c r="Z334" s="24"/>
      <c r="AA334" s="24"/>
      <c r="AB334" s="24"/>
      <c r="AC334" s="25"/>
      <c r="AD334" s="59"/>
      <c r="AE334" s="25"/>
      <c r="AF334" s="26"/>
      <c r="AG334" s="27"/>
      <c r="AH334" s="26"/>
      <c r="AI334" s="27"/>
      <c r="AJ334" s="26"/>
      <c r="AK334" s="25"/>
      <c r="AL334" s="26"/>
    </row>
    <row r="335" spans="1:38" s="28" customFormat="1" ht="12.6" customHeight="1" outlineLevel="4">
      <c r="A335" s="90">
        <v>324</v>
      </c>
      <c r="B335" s="72"/>
      <c r="C335" s="72"/>
      <c r="D335" s="73" t="s">
        <v>301</v>
      </c>
      <c r="E335" s="86"/>
      <c r="F335" s="46">
        <v>530</v>
      </c>
      <c r="G335" s="24"/>
      <c r="H335" s="46">
        <v>287</v>
      </c>
      <c r="I335" s="24"/>
      <c r="J335" s="46">
        <v>293</v>
      </c>
      <c r="K335" s="24"/>
      <c r="L335" s="46">
        <v>362</v>
      </c>
      <c r="M335" s="24"/>
      <c r="N335" s="46">
        <v>370</v>
      </c>
      <c r="O335" s="24"/>
      <c r="P335" s="46">
        <v>353</v>
      </c>
      <c r="Q335" s="24"/>
      <c r="R335" s="46">
        <v>601</v>
      </c>
      <c r="S335" s="24"/>
      <c r="T335" s="46">
        <v>605</v>
      </c>
      <c r="U335" s="25"/>
      <c r="V335" s="46">
        <v>605</v>
      </c>
      <c r="W335" s="24"/>
      <c r="X335" s="46">
        <v>600</v>
      </c>
      <c r="Y335" s="24"/>
      <c r="Z335" s="46">
        <f>ROUND((V335-X335),5)</f>
        <v>5</v>
      </c>
      <c r="AA335" s="24"/>
      <c r="AB335" s="46">
        <v>375</v>
      </c>
      <c r="AC335" s="25"/>
      <c r="AD335" s="65">
        <v>250</v>
      </c>
      <c r="AE335" s="25"/>
      <c r="AF335" s="46">
        <v>375</v>
      </c>
      <c r="AG335" s="27"/>
      <c r="AH335" s="46"/>
      <c r="AI335" s="27"/>
      <c r="AJ335" s="46">
        <v>375</v>
      </c>
      <c r="AK335" s="25"/>
      <c r="AL335" s="46"/>
    </row>
    <row r="336" spans="1:38" s="39" customFormat="1" outlineLevel="3">
      <c r="A336" s="90">
        <v>325</v>
      </c>
      <c r="B336" s="72"/>
      <c r="C336" s="72" t="s">
        <v>302</v>
      </c>
      <c r="D336" s="73"/>
      <c r="E336" s="86"/>
      <c r="F336" s="35">
        <f>ROUND(SUM(F334:F335),5)</f>
        <v>530</v>
      </c>
      <c r="G336" s="35"/>
      <c r="H336" s="35">
        <f>ROUND(SUM(H334:H335),5)</f>
        <v>287</v>
      </c>
      <c r="I336" s="35"/>
      <c r="J336" s="35">
        <f>ROUND(SUM(J334:J335),5)</f>
        <v>293</v>
      </c>
      <c r="K336" s="35"/>
      <c r="L336" s="35">
        <f>ROUND(SUM(L334:L335),5)</f>
        <v>362</v>
      </c>
      <c r="M336" s="35"/>
      <c r="N336" s="35">
        <f>ROUND(SUM(N334:N335),5)</f>
        <v>370</v>
      </c>
      <c r="O336" s="35"/>
      <c r="P336" s="35">
        <f>ROUND(SUM(P334:P335),5)</f>
        <v>353</v>
      </c>
      <c r="Q336" s="35"/>
      <c r="R336" s="35">
        <f>ROUND(SUM(R334:R335),5)</f>
        <v>601</v>
      </c>
      <c r="S336" s="35"/>
      <c r="T336" s="35">
        <f>ROUND(SUM(T334:T335),5)</f>
        <v>605</v>
      </c>
      <c r="U336" s="36"/>
      <c r="V336" s="35">
        <f>ROUND(SUM(V334:V335),5)</f>
        <v>605</v>
      </c>
      <c r="W336" s="35"/>
      <c r="X336" s="35">
        <f>ROUND(SUM(X334:X335),5)</f>
        <v>600</v>
      </c>
      <c r="Y336" s="35"/>
      <c r="Z336" s="35">
        <f>ROUND((V336-X336),5)</f>
        <v>5</v>
      </c>
      <c r="AA336" s="35"/>
      <c r="AB336" s="35">
        <f>ROUND(SUM(AB334:AB335),5)</f>
        <v>375</v>
      </c>
      <c r="AC336" s="36"/>
      <c r="AD336" s="59">
        <f>ROUND(SUM(AD334:AD335),5)</f>
        <v>250</v>
      </c>
      <c r="AE336" s="36"/>
      <c r="AF336" s="37">
        <f>ROUND(SUM(AF334:AF335),5)</f>
        <v>375</v>
      </c>
      <c r="AG336" s="38"/>
      <c r="AH336" s="37">
        <f>ROUND(SUM(AH334:AH335),5)</f>
        <v>0</v>
      </c>
      <c r="AI336" s="38"/>
      <c r="AJ336" s="37">
        <f>ROUND(SUM(AJ334:AJ335),5)</f>
        <v>375</v>
      </c>
      <c r="AK336" s="36"/>
      <c r="AL336" s="35">
        <f>ROUND(SUM(AL334:AL335),5)</f>
        <v>0</v>
      </c>
    </row>
    <row r="337" spans="1:38" s="28" customFormat="1" ht="12.6" customHeight="1" outlineLevel="2">
      <c r="A337" s="90">
        <v>326</v>
      </c>
      <c r="B337" s="72" t="s">
        <v>303</v>
      </c>
      <c r="C337" s="72"/>
      <c r="D337" s="73"/>
      <c r="E337" s="86"/>
      <c r="F337" s="24">
        <f>ROUND(SUM(F314:F321)+F328+F333+F336,5)</f>
        <v>376146</v>
      </c>
      <c r="G337" s="24"/>
      <c r="H337" s="24">
        <f>ROUND(SUM(H314:H321)+H328+H333+H336,5)</f>
        <v>271715</v>
      </c>
      <c r="I337" s="24"/>
      <c r="J337" s="24">
        <f>ROUND(SUM(J314:J321)+J328+J333+J336,5)</f>
        <v>314844</v>
      </c>
      <c r="K337" s="24"/>
      <c r="L337" s="24">
        <f>ROUND(SUM(L314:L321)+L328+L333+L336,5)</f>
        <v>290370</v>
      </c>
      <c r="M337" s="24"/>
      <c r="N337" s="24">
        <f>ROUND(SUM(N314:N321)+N328+N333+N336,5)</f>
        <v>309854</v>
      </c>
      <c r="O337" s="24"/>
      <c r="P337" s="24">
        <f>ROUND(SUM(P314:P321)+P328+P333+P336,5)</f>
        <v>291920</v>
      </c>
      <c r="Q337" s="24"/>
      <c r="R337" s="24">
        <f>ROUND(SUM(R314:R321)+R328+R333+R336,5)</f>
        <v>330816</v>
      </c>
      <c r="S337" s="24"/>
      <c r="T337" s="24">
        <f>ROUND(SUM(T314:T321)+T328+T333+T336,5)</f>
        <v>356311</v>
      </c>
      <c r="U337" s="25"/>
      <c r="V337" s="24">
        <f>SUM(V315:V321)+V328+V333+V336</f>
        <v>347391</v>
      </c>
      <c r="W337" s="24"/>
      <c r="X337" s="24">
        <f>ROUND(SUM(X314:X321)+X328+X333+X336,5)</f>
        <v>322291</v>
      </c>
      <c r="Y337" s="24"/>
      <c r="Z337" s="24">
        <f>ROUND((V337-X337),5)</f>
        <v>25100</v>
      </c>
      <c r="AA337" s="24"/>
      <c r="AB337" s="24">
        <f>ROUND(SUM(AB314:AB321)+AB328+AB333+AB336,5)</f>
        <v>325395</v>
      </c>
      <c r="AC337" s="25"/>
      <c r="AD337" s="59">
        <f>ROUND(SUM(AD314:AD321)+AD328+AD333+AD336,5)</f>
        <v>322965</v>
      </c>
      <c r="AE337" s="25"/>
      <c r="AF337" s="24">
        <f>ROUND(SUM(AF314:AF321)+AF328+AF333+AF336,5)</f>
        <v>316743</v>
      </c>
      <c r="AG337" s="27"/>
      <c r="AH337" s="24">
        <f>ROUND(SUM(AH314:AH321)+AH328+AH333+AH336,5)</f>
        <v>358100</v>
      </c>
      <c r="AI337" s="27"/>
      <c r="AJ337" s="24">
        <f>ROUND(SUM(AJ314:AJ321)+AJ328+AJ333+AJ336,5)</f>
        <v>310508</v>
      </c>
      <c r="AK337" s="25"/>
      <c r="AL337" s="24">
        <f>ROUND(SUM(AL314:AL321)+AL328+AL333+AL336,5)</f>
        <v>0</v>
      </c>
    </row>
    <row r="338" spans="1:38" s="28" customFormat="1" ht="12.6" hidden="1" customHeight="1" outlineLevel="3">
      <c r="A338" s="90">
        <v>327</v>
      </c>
      <c r="B338" s="72" t="s">
        <v>304</v>
      </c>
      <c r="C338" s="72"/>
      <c r="D338" s="73"/>
      <c r="E338" s="86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5"/>
      <c r="V338" s="24"/>
      <c r="W338" s="24"/>
      <c r="X338" s="24"/>
      <c r="Y338" s="24"/>
      <c r="Z338" s="24"/>
      <c r="AA338" s="24"/>
      <c r="AB338" s="24"/>
      <c r="AC338" s="25"/>
      <c r="AD338" s="59"/>
      <c r="AE338" s="25"/>
      <c r="AF338" s="24"/>
      <c r="AG338" s="27"/>
      <c r="AH338" s="24"/>
      <c r="AI338" s="27"/>
      <c r="AJ338" s="24"/>
      <c r="AK338" s="25"/>
      <c r="AL338" s="24"/>
    </row>
    <row r="339" spans="1:38" s="28" customFormat="1" ht="12.6" hidden="1" customHeight="1" outlineLevel="3" thickBot="1">
      <c r="A339" s="90">
        <v>328</v>
      </c>
      <c r="B339" s="72"/>
      <c r="C339" s="72" t="s">
        <v>305</v>
      </c>
      <c r="D339" s="73"/>
      <c r="E339" s="86"/>
      <c r="F339" s="46"/>
      <c r="G339" s="24"/>
      <c r="H339" s="46"/>
      <c r="I339" s="24"/>
      <c r="J339" s="46">
        <v>5402</v>
      </c>
      <c r="K339" s="24"/>
      <c r="L339" s="46">
        <v>0</v>
      </c>
      <c r="M339" s="24"/>
      <c r="N339" s="46">
        <v>0</v>
      </c>
      <c r="O339" s="24"/>
      <c r="P339" s="46">
        <v>0</v>
      </c>
      <c r="Q339" s="24"/>
      <c r="R339" s="46">
        <v>0</v>
      </c>
      <c r="S339" s="24"/>
      <c r="T339" s="46">
        <v>0</v>
      </c>
      <c r="U339" s="25"/>
      <c r="V339" s="46">
        <v>0</v>
      </c>
      <c r="W339" s="24"/>
      <c r="X339" s="46"/>
      <c r="Y339" s="24"/>
      <c r="Z339" s="46"/>
      <c r="AA339" s="24"/>
      <c r="AB339" s="46">
        <v>0</v>
      </c>
      <c r="AC339" s="25"/>
      <c r="AD339" s="65">
        <v>0</v>
      </c>
      <c r="AE339" s="25"/>
      <c r="AF339" s="46"/>
      <c r="AG339" s="27"/>
      <c r="AH339" s="46"/>
      <c r="AI339" s="27"/>
      <c r="AJ339" s="46"/>
      <c r="AK339" s="25"/>
      <c r="AL339" s="46">
        <v>0</v>
      </c>
    </row>
    <row r="340" spans="1:38" s="28" customFormat="1" ht="12.6" hidden="1" customHeight="1" outlineLevel="2" thickBot="1">
      <c r="A340" s="90">
        <v>329</v>
      </c>
      <c r="B340" s="72" t="s">
        <v>306</v>
      </c>
      <c r="C340" s="72"/>
      <c r="D340" s="73"/>
      <c r="E340" s="86"/>
      <c r="F340" s="47">
        <f>ROUND(SUM(F338:F339),5)</f>
        <v>0</v>
      </c>
      <c r="G340" s="24"/>
      <c r="H340" s="47">
        <f>ROUND(SUM(H338:H339),5)</f>
        <v>0</v>
      </c>
      <c r="I340" s="24"/>
      <c r="J340" s="47">
        <f>ROUND(SUM(J338:J339),5)</f>
        <v>5402</v>
      </c>
      <c r="K340" s="24"/>
      <c r="L340" s="47">
        <f>ROUND(SUM(L338:L339),5)</f>
        <v>0</v>
      </c>
      <c r="M340" s="24"/>
      <c r="N340" s="47">
        <f>ROUND(SUM(N338:N339),5)</f>
        <v>0</v>
      </c>
      <c r="O340" s="24"/>
      <c r="P340" s="47">
        <f>ROUND(SUM(P338:P339),5)</f>
        <v>0</v>
      </c>
      <c r="Q340" s="24"/>
      <c r="R340" s="47">
        <f>ROUND(SUM(R338:R339),5)</f>
        <v>0</v>
      </c>
      <c r="S340" s="24"/>
      <c r="T340" s="47">
        <f>ROUND(SUM(T338:T339),5)</f>
        <v>0</v>
      </c>
      <c r="U340" s="25"/>
      <c r="V340" s="47">
        <f>ROUND(SUM(V338:V339),5)</f>
        <v>0</v>
      </c>
      <c r="W340" s="24"/>
      <c r="X340" s="47"/>
      <c r="Y340" s="24"/>
      <c r="Z340" s="47"/>
      <c r="AA340" s="24"/>
      <c r="AB340" s="47">
        <f>ROUND(SUM(AB338:AB339),5)</f>
        <v>0</v>
      </c>
      <c r="AC340" s="25"/>
      <c r="AD340" s="66">
        <f>ROUND(SUM(AD338:AD339),5)</f>
        <v>0</v>
      </c>
      <c r="AE340" s="25"/>
      <c r="AF340" s="47"/>
      <c r="AG340" s="27"/>
      <c r="AH340" s="47"/>
      <c r="AI340" s="27"/>
      <c r="AJ340" s="47"/>
      <c r="AK340" s="25"/>
      <c r="AL340" s="47">
        <f>ROUND(SUM(AL338:AL339),5)</f>
        <v>0</v>
      </c>
    </row>
    <row r="341" spans="1:38" s="28" customFormat="1" ht="12.6" customHeight="1" outlineLevel="1" collapsed="1">
      <c r="A341" s="90">
        <v>330</v>
      </c>
      <c r="B341" s="84" t="s">
        <v>307</v>
      </c>
      <c r="C341" s="84"/>
      <c r="D341" s="85"/>
      <c r="E341" s="86"/>
      <c r="F341" s="52">
        <f>ROUND(F313+F337+F340,5)</f>
        <v>376146</v>
      </c>
      <c r="G341" s="52"/>
      <c r="H341" s="52">
        <f>ROUND(H313+H337+H340,5)</f>
        <v>271715</v>
      </c>
      <c r="I341" s="52"/>
      <c r="J341" s="52">
        <f>ROUND(J313+J337+J340,5)</f>
        <v>320246</v>
      </c>
      <c r="K341" s="52"/>
      <c r="L341" s="52">
        <f>ROUND(L313+L337+L340,5)</f>
        <v>290370</v>
      </c>
      <c r="M341" s="52"/>
      <c r="N341" s="52">
        <f>ROUND(N313+N337+N340,5)</f>
        <v>309854</v>
      </c>
      <c r="O341" s="52"/>
      <c r="P341" s="52">
        <f>ROUND(P313+P337+P340,5)</f>
        <v>291920</v>
      </c>
      <c r="Q341" s="52"/>
      <c r="R341" s="52">
        <f>ROUND(R313+R337+R340,5)</f>
        <v>330816</v>
      </c>
      <c r="S341" s="52"/>
      <c r="T341" s="52">
        <f>ROUND(T313+T337+T340,5)</f>
        <v>356311</v>
      </c>
      <c r="U341" s="52"/>
      <c r="V341" s="52">
        <f>V337</f>
        <v>347391</v>
      </c>
      <c r="W341" s="52"/>
      <c r="X341" s="52">
        <f>ROUND(X313+X337+X340,5)</f>
        <v>322291</v>
      </c>
      <c r="Y341" s="52"/>
      <c r="Z341" s="52">
        <f>ROUND((V341-X341),5)</f>
        <v>25100</v>
      </c>
      <c r="AA341" s="52"/>
      <c r="AB341" s="52">
        <f>ROUND(AB313+AB337+AB340,5)</f>
        <v>325395</v>
      </c>
      <c r="AC341" s="52"/>
      <c r="AD341" s="60">
        <f>ROUND(AD313+AD337+AD340,5)</f>
        <v>322965</v>
      </c>
      <c r="AE341" s="52"/>
      <c r="AF341" s="51">
        <f>ROUND(AF313+AF337+AF340,5)</f>
        <v>316743</v>
      </c>
      <c r="AG341" s="51"/>
      <c r="AH341" s="51">
        <f>ROUND(AH313+AH337+AH340,5)</f>
        <v>358100</v>
      </c>
      <c r="AI341" s="51"/>
      <c r="AJ341" s="51">
        <f>ROUND(AJ313+AJ337+AJ340,5)</f>
        <v>310508</v>
      </c>
      <c r="AK341" s="52"/>
      <c r="AL341" s="52">
        <f>ROUND(AL313+AL337+AL340,5)</f>
        <v>0</v>
      </c>
    </row>
    <row r="342" spans="1:38" s="28" customFormat="1" ht="30" hidden="1" customHeight="1" outlineLevel="1">
      <c r="A342" s="90">
        <v>331</v>
      </c>
      <c r="B342" s="72" t="s">
        <v>308</v>
      </c>
      <c r="C342" s="72"/>
      <c r="D342" s="73"/>
      <c r="E342" s="86"/>
      <c r="F342" s="24"/>
      <c r="G342" s="24"/>
      <c r="H342" s="24"/>
      <c r="I342" s="24"/>
      <c r="J342" s="24">
        <v>0</v>
      </c>
      <c r="K342" s="24"/>
      <c r="L342" s="24">
        <v>8777</v>
      </c>
      <c r="M342" s="24"/>
      <c r="N342" s="24">
        <v>0</v>
      </c>
      <c r="O342" s="24"/>
      <c r="P342" s="24">
        <v>0</v>
      </c>
      <c r="Q342" s="24"/>
      <c r="R342" s="24">
        <v>0</v>
      </c>
      <c r="S342" s="24"/>
      <c r="T342" s="24"/>
      <c r="U342" s="25"/>
      <c r="V342" s="24">
        <v>0</v>
      </c>
      <c r="W342" s="24"/>
      <c r="X342" s="24"/>
      <c r="Y342" s="24"/>
      <c r="Z342" s="24"/>
      <c r="AA342" s="24"/>
      <c r="AC342" s="25"/>
      <c r="AD342" s="62"/>
      <c r="AE342" s="25"/>
      <c r="AF342" s="34"/>
      <c r="AG342" s="27"/>
      <c r="AH342" s="34"/>
      <c r="AI342" s="27"/>
      <c r="AJ342" s="34"/>
      <c r="AK342" s="25"/>
      <c r="AL342" s="34"/>
    </row>
    <row r="343" spans="1:38" s="28" customFormat="1" outlineLevel="2">
      <c r="A343" s="90">
        <v>332</v>
      </c>
      <c r="B343" s="72" t="s">
        <v>309</v>
      </c>
      <c r="C343" s="72"/>
      <c r="D343" s="73"/>
      <c r="E343" s="86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5"/>
      <c r="V343" s="24"/>
      <c r="W343" s="24"/>
      <c r="X343" s="24"/>
      <c r="Y343" s="24"/>
      <c r="Z343" s="24"/>
      <c r="AA343" s="24"/>
      <c r="AC343" s="25"/>
      <c r="AD343" s="62"/>
      <c r="AE343" s="25"/>
      <c r="AF343" s="34"/>
      <c r="AG343" s="27"/>
      <c r="AH343" s="34"/>
      <c r="AI343" s="27"/>
      <c r="AJ343" s="34"/>
      <c r="AK343" s="25"/>
      <c r="AL343" s="34"/>
    </row>
    <row r="344" spans="1:38" s="28" customFormat="1" outlineLevel="2">
      <c r="A344" s="90">
        <v>333</v>
      </c>
      <c r="B344" s="72" t="s">
        <v>310</v>
      </c>
      <c r="C344" s="72"/>
      <c r="D344" s="73"/>
      <c r="E344" s="86"/>
      <c r="F344" s="24">
        <v>2065</v>
      </c>
      <c r="G344" s="24"/>
      <c r="H344" s="24">
        <v>187</v>
      </c>
      <c r="I344" s="24"/>
      <c r="J344" s="24">
        <v>1513</v>
      </c>
      <c r="K344" s="24"/>
      <c r="L344" s="24">
        <v>1582</v>
      </c>
      <c r="M344" s="24"/>
      <c r="N344" s="24">
        <v>50</v>
      </c>
      <c r="O344" s="24"/>
      <c r="P344" s="24">
        <v>1269</v>
      </c>
      <c r="Q344" s="24"/>
      <c r="R344" s="24">
        <v>760</v>
      </c>
      <c r="S344" s="24"/>
      <c r="T344" s="24">
        <v>1085</v>
      </c>
      <c r="U344" s="25"/>
      <c r="V344" s="24">
        <v>1085</v>
      </c>
      <c r="W344" s="24"/>
      <c r="X344" s="24">
        <v>947</v>
      </c>
      <c r="Y344" s="24"/>
      <c r="Z344" s="24">
        <f>ROUND((V344-X344),5)</f>
        <v>138</v>
      </c>
      <c r="AA344" s="24"/>
      <c r="AB344" s="24">
        <v>1000</v>
      </c>
      <c r="AC344" s="25"/>
      <c r="AD344" s="59">
        <v>82</v>
      </c>
      <c r="AE344" s="25"/>
      <c r="AF344" s="26">
        <v>1000</v>
      </c>
      <c r="AG344" s="27"/>
      <c r="AH344" s="26">
        <v>1000</v>
      </c>
      <c r="AI344" s="27"/>
      <c r="AJ344" s="26"/>
      <c r="AK344" s="25"/>
      <c r="AL344" s="26"/>
    </row>
    <row r="345" spans="1:38" s="28" customFormat="1" outlineLevel="2">
      <c r="A345" s="90">
        <v>334</v>
      </c>
      <c r="B345" s="72" t="s">
        <v>311</v>
      </c>
      <c r="C345" s="72"/>
      <c r="D345" s="73"/>
      <c r="E345" s="86"/>
      <c r="F345" s="24"/>
      <c r="G345" s="24"/>
      <c r="H345" s="24"/>
      <c r="I345" s="24"/>
      <c r="J345" s="24">
        <v>0</v>
      </c>
      <c r="K345" s="24"/>
      <c r="L345" s="24">
        <v>825</v>
      </c>
      <c r="M345" s="24"/>
      <c r="N345" s="24">
        <v>0</v>
      </c>
      <c r="O345" s="24"/>
      <c r="P345" s="24">
        <v>0</v>
      </c>
      <c r="Q345" s="24"/>
      <c r="R345" s="24">
        <v>0</v>
      </c>
      <c r="S345" s="24"/>
      <c r="T345" s="24"/>
      <c r="U345" s="25"/>
      <c r="V345" s="24">
        <v>0</v>
      </c>
      <c r="W345" s="24"/>
      <c r="X345" s="24"/>
      <c r="Y345" s="24"/>
      <c r="Z345" s="24"/>
      <c r="AA345" s="24"/>
      <c r="AC345" s="25"/>
      <c r="AD345" s="62"/>
      <c r="AE345" s="25"/>
      <c r="AF345" s="34"/>
      <c r="AG345" s="27"/>
      <c r="AH345" s="34"/>
      <c r="AI345" s="27"/>
      <c r="AJ345" s="34"/>
      <c r="AK345" s="25"/>
      <c r="AL345" s="34"/>
    </row>
    <row r="346" spans="1:38" s="28" customFormat="1" outlineLevel="3">
      <c r="A346" s="90">
        <v>335</v>
      </c>
      <c r="B346" s="72" t="s">
        <v>312</v>
      </c>
      <c r="C346" s="72"/>
      <c r="D346" s="73"/>
      <c r="E346" s="86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5"/>
      <c r="V346" s="24"/>
      <c r="W346" s="24"/>
      <c r="X346" s="24"/>
      <c r="Y346" s="24"/>
      <c r="Z346" s="24"/>
      <c r="AA346" s="24"/>
      <c r="AC346" s="25"/>
      <c r="AD346" s="62"/>
      <c r="AE346" s="25"/>
      <c r="AF346" s="34"/>
      <c r="AG346" s="27"/>
      <c r="AH346" s="34"/>
      <c r="AI346" s="27"/>
      <c r="AJ346" s="34"/>
      <c r="AK346" s="25"/>
      <c r="AL346" s="34"/>
    </row>
    <row r="347" spans="1:38" s="28" customFormat="1" outlineLevel="3">
      <c r="A347" s="90">
        <v>336</v>
      </c>
      <c r="B347" s="72"/>
      <c r="C347" s="72" t="s">
        <v>313</v>
      </c>
      <c r="D347" s="73"/>
      <c r="E347" s="86"/>
      <c r="F347" s="24">
        <v>5206</v>
      </c>
      <c r="G347" s="24"/>
      <c r="H347" s="24">
        <v>1548</v>
      </c>
      <c r="I347" s="24"/>
      <c r="J347" s="24">
        <v>3752</v>
      </c>
      <c r="K347" s="24"/>
      <c r="L347" s="24">
        <v>2395</v>
      </c>
      <c r="M347" s="24"/>
      <c r="N347" s="24">
        <v>1874</v>
      </c>
      <c r="O347" s="24"/>
      <c r="P347" s="24">
        <v>2462</v>
      </c>
      <c r="Q347" s="24"/>
      <c r="R347" s="24">
        <v>2631</v>
      </c>
      <c r="S347" s="24"/>
      <c r="T347" s="24">
        <v>2276</v>
      </c>
      <c r="U347" s="25"/>
      <c r="V347" s="24">
        <v>1778</v>
      </c>
      <c r="W347" s="24"/>
      <c r="X347" s="24">
        <v>1668</v>
      </c>
      <c r="Y347" s="24"/>
      <c r="Z347" s="24">
        <f>ROUND((V347-X347),5)</f>
        <v>110</v>
      </c>
      <c r="AA347" s="24"/>
      <c r="AB347" s="24">
        <v>2500</v>
      </c>
      <c r="AC347" s="25"/>
      <c r="AD347" s="59">
        <v>2255</v>
      </c>
      <c r="AE347" s="25"/>
      <c r="AF347" s="26">
        <v>2500</v>
      </c>
      <c r="AG347" s="27"/>
      <c r="AH347" s="26">
        <v>2350</v>
      </c>
      <c r="AI347" s="27"/>
      <c r="AJ347" s="26"/>
      <c r="AK347" s="25"/>
      <c r="AL347" s="26"/>
    </row>
    <row r="348" spans="1:38" s="28" customFormat="1" outlineLevel="3">
      <c r="A348" s="90">
        <v>337</v>
      </c>
      <c r="B348" s="72"/>
      <c r="C348" s="72" t="s">
        <v>314</v>
      </c>
      <c r="D348" s="73"/>
      <c r="E348" s="86"/>
      <c r="F348" s="24"/>
      <c r="G348" s="24"/>
      <c r="H348" s="24"/>
      <c r="I348" s="24"/>
      <c r="J348" s="24">
        <v>302</v>
      </c>
      <c r="K348" s="24"/>
      <c r="L348" s="24">
        <v>340</v>
      </c>
      <c r="M348" s="24"/>
      <c r="N348" s="24">
        <v>0</v>
      </c>
      <c r="O348" s="24"/>
      <c r="P348" s="24">
        <v>0</v>
      </c>
      <c r="Q348" s="24"/>
      <c r="R348" s="24">
        <v>0</v>
      </c>
      <c r="S348" s="24"/>
      <c r="T348" s="24"/>
      <c r="U348" s="25"/>
      <c r="V348" s="24">
        <v>0</v>
      </c>
      <c r="W348" s="24"/>
      <c r="X348" s="24"/>
      <c r="Y348" s="24"/>
      <c r="Z348" s="24"/>
      <c r="AA348" s="24"/>
      <c r="AC348" s="25"/>
      <c r="AD348" s="62"/>
      <c r="AE348" s="25"/>
      <c r="AF348" s="34"/>
      <c r="AG348" s="27"/>
      <c r="AH348" s="34"/>
      <c r="AI348" s="27"/>
      <c r="AJ348" s="34"/>
      <c r="AK348" s="25"/>
      <c r="AL348" s="34"/>
    </row>
    <row r="349" spans="1:38" s="28" customFormat="1" outlineLevel="3">
      <c r="A349" s="90">
        <v>338</v>
      </c>
      <c r="B349" s="72"/>
      <c r="C349" s="72" t="s">
        <v>315</v>
      </c>
      <c r="D349" s="73"/>
      <c r="E349" s="86"/>
      <c r="F349" s="24"/>
      <c r="G349" s="24"/>
      <c r="H349" s="24"/>
      <c r="I349" s="24"/>
      <c r="J349" s="24">
        <v>0</v>
      </c>
      <c r="K349" s="24"/>
      <c r="L349" s="24">
        <v>0</v>
      </c>
      <c r="M349" s="24"/>
      <c r="N349" s="24">
        <v>0</v>
      </c>
      <c r="O349" s="24"/>
      <c r="P349" s="24">
        <v>0</v>
      </c>
      <c r="Q349" s="24"/>
      <c r="R349" s="24">
        <v>0</v>
      </c>
      <c r="S349" s="24"/>
      <c r="T349" s="24"/>
      <c r="U349" s="25"/>
      <c r="V349" s="24">
        <v>0</v>
      </c>
      <c r="W349" s="24"/>
      <c r="X349" s="24"/>
      <c r="Y349" s="24"/>
      <c r="Z349" s="24"/>
      <c r="AA349" s="24"/>
      <c r="AC349" s="25"/>
      <c r="AD349" s="62">
        <v>417</v>
      </c>
      <c r="AE349" s="25"/>
      <c r="AF349" s="34"/>
      <c r="AG349" s="27"/>
      <c r="AH349" s="34"/>
      <c r="AI349" s="27"/>
      <c r="AJ349" s="34"/>
      <c r="AK349" s="25"/>
      <c r="AL349" s="34"/>
    </row>
    <row r="350" spans="1:38" s="28" customFormat="1" outlineLevel="3">
      <c r="A350" s="90">
        <v>339</v>
      </c>
      <c r="B350" s="72"/>
      <c r="C350" s="72" t="s">
        <v>316</v>
      </c>
      <c r="D350" s="73"/>
      <c r="E350" s="86"/>
      <c r="F350" s="24">
        <v>0</v>
      </c>
      <c r="G350" s="24"/>
      <c r="H350" s="24">
        <v>124</v>
      </c>
      <c r="I350" s="24"/>
      <c r="J350" s="24">
        <v>1028</v>
      </c>
      <c r="K350" s="24"/>
      <c r="L350" s="24">
        <v>1153</v>
      </c>
      <c r="M350" s="24"/>
      <c r="N350" s="24">
        <v>810</v>
      </c>
      <c r="O350" s="24"/>
      <c r="P350" s="24">
        <v>639</v>
      </c>
      <c r="Q350" s="24"/>
      <c r="R350" s="24">
        <v>684</v>
      </c>
      <c r="S350" s="24"/>
      <c r="T350" s="24">
        <v>655</v>
      </c>
      <c r="U350" s="25"/>
      <c r="V350" s="24">
        <v>546</v>
      </c>
      <c r="W350" s="24"/>
      <c r="X350" s="24">
        <v>570</v>
      </c>
      <c r="Y350" s="24"/>
      <c r="Z350" s="24">
        <f>ROUND((V350-X350),5)</f>
        <v>-24</v>
      </c>
      <c r="AA350" s="24"/>
      <c r="AB350" s="24">
        <v>600</v>
      </c>
      <c r="AC350" s="25"/>
      <c r="AD350" s="59">
        <v>879</v>
      </c>
      <c r="AE350" s="25"/>
      <c r="AF350" s="26">
        <v>600</v>
      </c>
      <c r="AG350" s="27"/>
      <c r="AH350" s="26">
        <v>750</v>
      </c>
      <c r="AI350" s="27"/>
      <c r="AJ350" s="26"/>
      <c r="AK350" s="25"/>
      <c r="AL350" s="26"/>
    </row>
    <row r="351" spans="1:38" s="28" customFormat="1" ht="16.5" outlineLevel="3" thickBot="1">
      <c r="A351" s="90">
        <v>340</v>
      </c>
      <c r="B351" s="72"/>
      <c r="C351" s="72" t="s">
        <v>317</v>
      </c>
      <c r="D351" s="73"/>
      <c r="E351" s="86"/>
      <c r="F351" s="33">
        <v>336</v>
      </c>
      <c r="G351" s="24"/>
      <c r="H351" s="33">
        <v>560</v>
      </c>
      <c r="I351" s="24"/>
      <c r="J351" s="33">
        <v>377</v>
      </c>
      <c r="K351" s="24"/>
      <c r="L351" s="33">
        <v>348</v>
      </c>
      <c r="M351" s="24"/>
      <c r="N351" s="33">
        <v>619</v>
      </c>
      <c r="O351" s="24"/>
      <c r="P351" s="33">
        <v>290</v>
      </c>
      <c r="Q351" s="24"/>
      <c r="R351" s="33">
        <v>1164</v>
      </c>
      <c r="S351" s="24"/>
      <c r="T351" s="33">
        <v>1263</v>
      </c>
      <c r="U351" s="25"/>
      <c r="V351" s="33">
        <v>1263</v>
      </c>
      <c r="W351" s="24"/>
      <c r="X351" s="33">
        <v>1200</v>
      </c>
      <c r="Y351" s="24"/>
      <c r="Z351" s="33">
        <f>ROUND((V351-X351),5)</f>
        <v>63</v>
      </c>
      <c r="AA351" s="24"/>
      <c r="AB351" s="33">
        <v>1000</v>
      </c>
      <c r="AC351" s="25"/>
      <c r="AD351" s="61">
        <v>1717</v>
      </c>
      <c r="AE351" s="25"/>
      <c r="AF351" s="33">
        <v>1000</v>
      </c>
      <c r="AG351" s="27"/>
      <c r="AH351" s="33">
        <v>1200</v>
      </c>
      <c r="AI351" s="27"/>
      <c r="AJ351" s="33"/>
      <c r="AK351" s="25"/>
      <c r="AL351" s="33"/>
    </row>
    <row r="352" spans="1:38" s="39" customFormat="1" outlineLevel="3">
      <c r="A352" s="90">
        <v>341</v>
      </c>
      <c r="B352" s="72" t="s">
        <v>318</v>
      </c>
      <c r="C352" s="72"/>
      <c r="D352" s="73"/>
      <c r="E352" s="86"/>
      <c r="F352" s="35">
        <f>ROUND(SUM(F346:F351),5)</f>
        <v>5542</v>
      </c>
      <c r="G352" s="35"/>
      <c r="H352" s="35">
        <f>ROUND(SUM(H346:H351),5)</f>
        <v>2232</v>
      </c>
      <c r="I352" s="35"/>
      <c r="J352" s="35">
        <f>ROUND(SUM(J346:J351),5)</f>
        <v>5459</v>
      </c>
      <c r="K352" s="35"/>
      <c r="L352" s="35">
        <f>ROUND(SUM(L346:L351),5)</f>
        <v>4236</v>
      </c>
      <c r="M352" s="35"/>
      <c r="N352" s="35">
        <f>ROUND(SUM(N346:N351),5)</f>
        <v>3303</v>
      </c>
      <c r="O352" s="35"/>
      <c r="P352" s="35">
        <f>ROUND(SUM(P346:P351),5)</f>
        <v>3391</v>
      </c>
      <c r="Q352" s="35"/>
      <c r="R352" s="35">
        <f>ROUND(SUM(R346:R351),5)</f>
        <v>4479</v>
      </c>
      <c r="S352" s="35"/>
      <c r="T352" s="35">
        <f>ROUND(SUM(T346:T351),5)</f>
        <v>4194</v>
      </c>
      <c r="U352" s="36"/>
      <c r="V352" s="35">
        <f>ROUND(SUM(V346:V351),5)</f>
        <v>3587</v>
      </c>
      <c r="W352" s="35"/>
      <c r="X352" s="35">
        <f>ROUND(SUM(X346:X351),5)</f>
        <v>3438</v>
      </c>
      <c r="Y352" s="35"/>
      <c r="Z352" s="35">
        <f>ROUND((V352-X352),5)</f>
        <v>149</v>
      </c>
      <c r="AA352" s="35"/>
      <c r="AB352" s="35">
        <f t="shared" ref="AB352:AD352" si="54">ROUND(SUM(AB346:AB351),5)</f>
        <v>4100</v>
      </c>
      <c r="AC352" s="36"/>
      <c r="AD352" s="59">
        <f t="shared" si="54"/>
        <v>5268</v>
      </c>
      <c r="AE352" s="36"/>
      <c r="AF352" s="37">
        <f>ROUND(SUM(AF346:AF351),5)</f>
        <v>4100</v>
      </c>
      <c r="AG352" s="38"/>
      <c r="AH352" s="37">
        <f>ROUND(SUM(AH346:AH351),5)</f>
        <v>4300</v>
      </c>
      <c r="AI352" s="38"/>
      <c r="AJ352" s="37">
        <f>ROUND(SUM(AJ346:AJ351),5)</f>
        <v>0</v>
      </c>
      <c r="AK352" s="36"/>
      <c r="AL352" s="35">
        <f t="shared" ref="AL352" si="55">ROUND(SUM(AL346:AL351),5)</f>
        <v>0</v>
      </c>
    </row>
    <row r="353" spans="1:38" s="28" customFormat="1" outlineLevel="2">
      <c r="A353" s="90">
        <v>342</v>
      </c>
      <c r="B353" s="72" t="s">
        <v>319</v>
      </c>
      <c r="C353" s="72"/>
      <c r="D353" s="73"/>
      <c r="E353" s="86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5"/>
      <c r="V353" s="24"/>
      <c r="W353" s="24"/>
      <c r="X353" s="24"/>
      <c r="Y353" s="24"/>
      <c r="Z353" s="24"/>
      <c r="AA353" s="24"/>
      <c r="AB353" s="24"/>
      <c r="AC353" s="25"/>
      <c r="AD353" s="59"/>
      <c r="AE353" s="25"/>
      <c r="AF353" s="24"/>
      <c r="AG353" s="27"/>
      <c r="AH353" s="26"/>
      <c r="AI353" s="27"/>
      <c r="AJ353" s="26"/>
      <c r="AK353" s="25"/>
      <c r="AL353" s="24"/>
    </row>
    <row r="354" spans="1:38" s="28" customFormat="1" outlineLevel="3">
      <c r="A354" s="90">
        <v>343</v>
      </c>
      <c r="B354" s="72"/>
      <c r="C354" s="72" t="s">
        <v>320</v>
      </c>
      <c r="D354" s="73"/>
      <c r="E354" s="86"/>
      <c r="F354" s="24">
        <v>51061</v>
      </c>
      <c r="G354" s="24"/>
      <c r="H354" s="24">
        <v>48718</v>
      </c>
      <c r="I354" s="24"/>
      <c r="J354" s="24">
        <v>52683</v>
      </c>
      <c r="K354" s="24"/>
      <c r="L354" s="24">
        <v>58687</v>
      </c>
      <c r="M354" s="24"/>
      <c r="N354" s="24">
        <v>50858</v>
      </c>
      <c r="O354" s="24"/>
      <c r="P354" s="24">
        <v>52211</v>
      </c>
      <c r="Q354" s="24"/>
      <c r="R354" s="24">
        <v>53057</v>
      </c>
      <c r="S354" s="24"/>
      <c r="T354" s="24">
        <v>53544</v>
      </c>
      <c r="U354" s="25"/>
      <c r="V354" s="24">
        <v>44711</v>
      </c>
      <c r="W354" s="24"/>
      <c r="X354" s="24">
        <v>35308</v>
      </c>
      <c r="Y354" s="24"/>
      <c r="Z354" s="24">
        <f>ROUND((V354-X354),5)</f>
        <v>9403</v>
      </c>
      <c r="AA354" s="24"/>
      <c r="AB354" s="24">
        <v>55000</v>
      </c>
      <c r="AC354" s="25"/>
      <c r="AD354" s="59">
        <v>54933</v>
      </c>
      <c r="AE354" s="25"/>
      <c r="AF354" s="26">
        <v>55000</v>
      </c>
      <c r="AG354" s="27"/>
      <c r="AH354" s="26">
        <v>54000</v>
      </c>
      <c r="AI354" s="27"/>
      <c r="AJ354" s="26"/>
      <c r="AK354" s="25"/>
      <c r="AL354" s="26"/>
    </row>
    <row r="355" spans="1:38" s="28" customFormat="1" outlineLevel="3">
      <c r="A355" s="90">
        <v>344</v>
      </c>
      <c r="B355" s="72"/>
      <c r="C355" s="72" t="s">
        <v>321</v>
      </c>
      <c r="D355" s="73"/>
      <c r="E355" s="86"/>
      <c r="F355" s="24">
        <v>7195</v>
      </c>
      <c r="G355" s="24"/>
      <c r="H355" s="24">
        <v>6661</v>
      </c>
      <c r="I355" s="24"/>
      <c r="J355" s="24">
        <v>6884</v>
      </c>
      <c r="K355" s="24"/>
      <c r="L355" s="24">
        <v>5914</v>
      </c>
      <c r="M355" s="24"/>
      <c r="N355" s="24">
        <v>7802</v>
      </c>
      <c r="O355" s="24"/>
      <c r="P355" s="24">
        <v>9440</v>
      </c>
      <c r="Q355" s="24"/>
      <c r="R355" s="24">
        <v>8041</v>
      </c>
      <c r="S355" s="24"/>
      <c r="T355" s="24">
        <v>8829</v>
      </c>
      <c r="U355" s="25"/>
      <c r="V355" s="24">
        <v>6763</v>
      </c>
      <c r="W355" s="24"/>
      <c r="X355" s="24">
        <v>4597</v>
      </c>
      <c r="Y355" s="24"/>
      <c r="Z355" s="24">
        <f>ROUND((V355-X355),5)</f>
        <v>2166</v>
      </c>
      <c r="AA355" s="24"/>
      <c r="AB355" s="24">
        <v>8500</v>
      </c>
      <c r="AC355" s="25"/>
      <c r="AD355" s="59">
        <v>8858</v>
      </c>
      <c r="AE355" s="25"/>
      <c r="AF355" s="26">
        <v>8500</v>
      </c>
      <c r="AG355" s="27"/>
      <c r="AH355" s="26">
        <v>8600</v>
      </c>
      <c r="AI355" s="27"/>
      <c r="AJ355" s="26"/>
      <c r="AK355" s="25"/>
      <c r="AL355" s="26"/>
    </row>
    <row r="356" spans="1:38" s="28" customFormat="1" ht="16.5" outlineLevel="3" thickBot="1">
      <c r="A356" s="90">
        <v>345</v>
      </c>
      <c r="B356" s="72"/>
      <c r="C356" s="72" t="s">
        <v>322</v>
      </c>
      <c r="D356" s="73"/>
      <c r="E356" s="86"/>
      <c r="F356" s="33">
        <v>5304</v>
      </c>
      <c r="G356" s="24"/>
      <c r="H356" s="33">
        <v>3924</v>
      </c>
      <c r="I356" s="24"/>
      <c r="J356" s="33">
        <v>4700</v>
      </c>
      <c r="K356" s="24"/>
      <c r="L356" s="33">
        <v>5082</v>
      </c>
      <c r="M356" s="24"/>
      <c r="N356" s="33">
        <v>4252</v>
      </c>
      <c r="O356" s="24"/>
      <c r="P356" s="33">
        <v>4384</v>
      </c>
      <c r="Q356" s="24"/>
      <c r="R356" s="33">
        <v>4527</v>
      </c>
      <c r="S356" s="24"/>
      <c r="T356" s="33">
        <v>4593</v>
      </c>
      <c r="U356" s="25"/>
      <c r="V356" s="33">
        <v>3759</v>
      </c>
      <c r="W356" s="24"/>
      <c r="X356" s="33">
        <v>2825</v>
      </c>
      <c r="Y356" s="24"/>
      <c r="Z356" s="33">
        <f>ROUND((V356-X356),5)</f>
        <v>934</v>
      </c>
      <c r="AA356" s="24"/>
      <c r="AB356" s="33">
        <v>4700</v>
      </c>
      <c r="AC356" s="25"/>
      <c r="AD356" s="61">
        <v>4464</v>
      </c>
      <c r="AE356" s="25"/>
      <c r="AF356" s="33">
        <v>4700</v>
      </c>
      <c r="AG356" s="27"/>
      <c r="AH356" s="33">
        <v>4500</v>
      </c>
      <c r="AI356" s="27"/>
      <c r="AJ356" s="33"/>
      <c r="AK356" s="25"/>
      <c r="AL356" s="33"/>
    </row>
    <row r="357" spans="1:38" s="39" customFormat="1" outlineLevel="3">
      <c r="A357" s="90">
        <v>346</v>
      </c>
      <c r="B357" s="72" t="s">
        <v>323</v>
      </c>
      <c r="C357" s="72"/>
      <c r="D357" s="73"/>
      <c r="E357" s="86"/>
      <c r="F357" s="35">
        <f>ROUND(SUM(F353:F356),5)</f>
        <v>63560</v>
      </c>
      <c r="G357" s="35"/>
      <c r="H357" s="35">
        <f>ROUND(SUM(H353:H356),5)</f>
        <v>59303</v>
      </c>
      <c r="I357" s="35"/>
      <c r="J357" s="35">
        <f>ROUND(SUM(J353:J356),5)</f>
        <v>64267</v>
      </c>
      <c r="K357" s="35"/>
      <c r="L357" s="35">
        <f>ROUND(SUM(L353:L356),5)</f>
        <v>69683</v>
      </c>
      <c r="M357" s="35"/>
      <c r="N357" s="35">
        <f>ROUND(SUM(N353:N356),5)</f>
        <v>62912</v>
      </c>
      <c r="O357" s="35"/>
      <c r="P357" s="35">
        <f>ROUND(SUM(P353:P356),5)</f>
        <v>66035</v>
      </c>
      <c r="Q357" s="35"/>
      <c r="R357" s="35">
        <f>ROUND(SUM(R353:R356),5)</f>
        <v>65625</v>
      </c>
      <c r="S357" s="35"/>
      <c r="T357" s="35">
        <f>ROUND(SUM(T353:T356),5)</f>
        <v>66966</v>
      </c>
      <c r="U357" s="36"/>
      <c r="V357" s="35">
        <f>ROUND(SUM(V353:V356),5)</f>
        <v>55233</v>
      </c>
      <c r="W357" s="35"/>
      <c r="X357" s="35">
        <f>ROUND(SUM(X353:X356),5)</f>
        <v>42730</v>
      </c>
      <c r="Y357" s="35"/>
      <c r="Z357" s="35">
        <f>ROUND((V357-X357),5)</f>
        <v>12503</v>
      </c>
      <c r="AA357" s="35"/>
      <c r="AB357" s="35">
        <f t="shared" ref="AB357:AD357" si="56">ROUND(SUM(AB353:AB356),5)</f>
        <v>68200</v>
      </c>
      <c r="AC357" s="36"/>
      <c r="AD357" s="59">
        <f t="shared" si="56"/>
        <v>68255</v>
      </c>
      <c r="AE357" s="36"/>
      <c r="AF357" s="37">
        <f>ROUND(SUM(AF353:AF356),5)</f>
        <v>68200</v>
      </c>
      <c r="AG357" s="38"/>
      <c r="AH357" s="37">
        <f>ROUND(SUM(AH353:AH356),5)</f>
        <v>67100</v>
      </c>
      <c r="AI357" s="38"/>
      <c r="AJ357" s="37">
        <f>ROUND(SUM(AJ353:AJ356),5)</f>
        <v>0</v>
      </c>
      <c r="AK357" s="36"/>
      <c r="AL357" s="35">
        <f t="shared" ref="AL357" si="57">ROUND(SUM(AL353:AL356),5)</f>
        <v>0</v>
      </c>
    </row>
    <row r="358" spans="1:38" s="28" customFormat="1" ht="15" customHeight="1" outlineLevel="3">
      <c r="A358" s="90">
        <v>347</v>
      </c>
      <c r="B358" s="72" t="s">
        <v>324</v>
      </c>
      <c r="C358" s="72"/>
      <c r="D358" s="73"/>
      <c r="E358" s="86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5"/>
      <c r="V358" s="24"/>
      <c r="W358" s="24"/>
      <c r="X358" s="24"/>
      <c r="Y358" s="24"/>
      <c r="Z358" s="24"/>
      <c r="AA358" s="24"/>
      <c r="AB358" s="24"/>
      <c r="AC358" s="25"/>
      <c r="AD358" s="59"/>
      <c r="AE358" s="25"/>
      <c r="AF358" s="26"/>
      <c r="AG358" s="27"/>
      <c r="AH358" s="26"/>
      <c r="AI358" s="27"/>
      <c r="AJ358" s="26"/>
      <c r="AK358" s="25"/>
      <c r="AL358" s="26"/>
    </row>
    <row r="359" spans="1:38" s="28" customFormat="1" outlineLevel="3">
      <c r="A359" s="90">
        <v>348</v>
      </c>
      <c r="B359" s="72"/>
      <c r="C359" s="72" t="s">
        <v>325</v>
      </c>
      <c r="D359" s="73"/>
      <c r="E359" s="86"/>
      <c r="F359" s="24">
        <v>1630</v>
      </c>
      <c r="G359" s="24"/>
      <c r="H359" s="24">
        <v>1290</v>
      </c>
      <c r="I359" s="24"/>
      <c r="J359" s="24">
        <v>1740</v>
      </c>
      <c r="K359" s="24"/>
      <c r="L359" s="24">
        <v>2468</v>
      </c>
      <c r="M359" s="24"/>
      <c r="N359" s="24">
        <v>1828</v>
      </c>
      <c r="O359" s="24"/>
      <c r="P359" s="24">
        <v>2390</v>
      </c>
      <c r="Q359" s="24"/>
      <c r="R359" s="24">
        <v>1826</v>
      </c>
      <c r="S359" s="24"/>
      <c r="T359" s="24">
        <v>1543</v>
      </c>
      <c r="U359" s="25"/>
      <c r="V359" s="24">
        <v>1304</v>
      </c>
      <c r="W359" s="24"/>
      <c r="X359" s="24">
        <v>1236</v>
      </c>
      <c r="Y359" s="24"/>
      <c r="Z359" s="24">
        <f>ROUND((V359-X359),5)</f>
        <v>68</v>
      </c>
      <c r="AA359" s="24"/>
      <c r="AB359" s="28">
        <v>2700</v>
      </c>
      <c r="AC359" s="25"/>
      <c r="AD359" s="62">
        <v>1779</v>
      </c>
      <c r="AE359" s="25"/>
      <c r="AF359" s="34">
        <v>1500</v>
      </c>
      <c r="AG359" s="27"/>
      <c r="AH359" s="34">
        <v>1500</v>
      </c>
      <c r="AI359" s="27"/>
      <c r="AJ359" s="34"/>
      <c r="AK359" s="25"/>
      <c r="AL359" s="46"/>
    </row>
    <row r="360" spans="1:38" s="28" customFormat="1" outlineLevel="3">
      <c r="A360" s="90">
        <v>349</v>
      </c>
      <c r="B360" s="72"/>
      <c r="C360" s="72" t="s">
        <v>326</v>
      </c>
      <c r="D360" s="73"/>
      <c r="E360" s="86"/>
      <c r="F360" s="46"/>
      <c r="G360" s="24"/>
      <c r="H360" s="46"/>
      <c r="I360" s="24"/>
      <c r="J360" s="46">
        <v>0</v>
      </c>
      <c r="K360" s="24"/>
      <c r="L360" s="46">
        <v>0</v>
      </c>
      <c r="M360" s="24"/>
      <c r="N360" s="46">
        <v>0</v>
      </c>
      <c r="O360" s="24"/>
      <c r="P360" s="46">
        <v>20</v>
      </c>
      <c r="Q360" s="24"/>
      <c r="R360" s="46">
        <v>0</v>
      </c>
      <c r="S360" s="24"/>
      <c r="T360" s="46"/>
      <c r="U360" s="25"/>
      <c r="V360" s="46">
        <v>0</v>
      </c>
      <c r="W360" s="24"/>
      <c r="X360" s="46"/>
      <c r="Y360" s="24"/>
      <c r="Z360" s="46"/>
      <c r="AA360" s="24"/>
      <c r="AB360" s="46"/>
      <c r="AC360" s="25"/>
      <c r="AD360" s="65"/>
      <c r="AE360" s="25"/>
      <c r="AF360" s="46">
        <v>1200</v>
      </c>
      <c r="AG360" s="27"/>
      <c r="AH360" s="46">
        <v>0</v>
      </c>
      <c r="AI360" s="27"/>
      <c r="AJ360" s="46"/>
      <c r="AK360" s="25"/>
      <c r="AL360" s="46"/>
    </row>
    <row r="361" spans="1:38" s="39" customFormat="1" outlineLevel="3">
      <c r="A361" s="90">
        <v>350</v>
      </c>
      <c r="B361" s="72" t="s">
        <v>327</v>
      </c>
      <c r="C361" s="72"/>
      <c r="D361" s="73"/>
      <c r="E361" s="86"/>
      <c r="F361" s="35">
        <f>ROUND(SUM(F358:F360),5)</f>
        <v>1630</v>
      </c>
      <c r="G361" s="35"/>
      <c r="H361" s="35">
        <f>ROUND(SUM(H358:H360),5)</f>
        <v>1290</v>
      </c>
      <c r="I361" s="35"/>
      <c r="J361" s="35">
        <f>ROUND(SUM(J358:J360),5)</f>
        <v>1740</v>
      </c>
      <c r="K361" s="35"/>
      <c r="L361" s="35">
        <f>ROUND(SUM(L358:L360),5)</f>
        <v>2468</v>
      </c>
      <c r="M361" s="35"/>
      <c r="N361" s="35">
        <f>ROUND(SUM(N358:N360),5)</f>
        <v>1828</v>
      </c>
      <c r="O361" s="35"/>
      <c r="P361" s="35">
        <f>ROUND(SUM(P358:P360),5)</f>
        <v>2410</v>
      </c>
      <c r="Q361" s="35"/>
      <c r="R361" s="35">
        <f>ROUND(SUM(R358:R360),5)</f>
        <v>1826</v>
      </c>
      <c r="S361" s="35"/>
      <c r="T361" s="35">
        <f>ROUND(SUM(T358:T360),5)</f>
        <v>1543</v>
      </c>
      <c r="U361" s="36"/>
      <c r="V361" s="35">
        <f>ROUND(SUM(V358:V360),5)</f>
        <v>1304</v>
      </c>
      <c r="W361" s="35"/>
      <c r="X361" s="35">
        <f>ROUND(SUM(X358:X360),5)</f>
        <v>1236</v>
      </c>
      <c r="Y361" s="35"/>
      <c r="Z361" s="35">
        <f>ROUND((V361-X361),5)</f>
        <v>68</v>
      </c>
      <c r="AA361" s="35"/>
      <c r="AB361" s="35">
        <f t="shared" ref="AB361:AD361" si="58">ROUND(SUM(AB358:AB360),5)</f>
        <v>2700</v>
      </c>
      <c r="AC361" s="36"/>
      <c r="AD361" s="59">
        <f t="shared" si="58"/>
        <v>1779</v>
      </c>
      <c r="AE361" s="36"/>
      <c r="AF361" s="37">
        <f>ROUND(SUM(AF358:AF360),5)</f>
        <v>2700</v>
      </c>
      <c r="AG361" s="38"/>
      <c r="AH361" s="37">
        <f>ROUND(SUM(AH358:AH360),5)</f>
        <v>1500</v>
      </c>
      <c r="AI361" s="38"/>
      <c r="AJ361" s="37">
        <f>ROUND(SUM(AJ358:AJ360),5)</f>
        <v>0</v>
      </c>
      <c r="AK361" s="36"/>
      <c r="AL361" s="35">
        <f t="shared" ref="AL361" si="59">ROUND(SUM(AL358:AL360),5)</f>
        <v>0</v>
      </c>
    </row>
    <row r="362" spans="1:38" s="28" customFormat="1" ht="18" customHeight="1" outlineLevel="1">
      <c r="A362" s="90">
        <v>351</v>
      </c>
      <c r="B362" s="84" t="s">
        <v>328</v>
      </c>
      <c r="C362" s="84"/>
      <c r="D362" s="85"/>
      <c r="E362" s="86"/>
      <c r="F362" s="52">
        <f>ROUND(SUM(F343:F345)+F352+F357+F361,5)</f>
        <v>72797</v>
      </c>
      <c r="G362" s="52"/>
      <c r="H362" s="52">
        <f>ROUND(SUM(H343:H345)+H352+H357+H361,5)</f>
        <v>63012</v>
      </c>
      <c r="I362" s="52"/>
      <c r="J362" s="52">
        <f>ROUND(SUM(J343:J345)+J352+J357+J361,5)</f>
        <v>72979</v>
      </c>
      <c r="K362" s="52"/>
      <c r="L362" s="52">
        <f>ROUND(SUM(L343:L345)+L352+L357+L361,5)</f>
        <v>78794</v>
      </c>
      <c r="M362" s="52"/>
      <c r="N362" s="52">
        <f>ROUND(SUM(N343:N345)+N352+N357+N361,5)</f>
        <v>68093</v>
      </c>
      <c r="O362" s="52"/>
      <c r="P362" s="52">
        <f>ROUND(SUM(P343:P345)+P352+P357+P361,5)</f>
        <v>73105</v>
      </c>
      <c r="Q362" s="52"/>
      <c r="R362" s="52">
        <f>ROUND(SUM(R343:R345)+R352+R357+R361,5)</f>
        <v>72690</v>
      </c>
      <c r="S362" s="52"/>
      <c r="T362" s="52">
        <f>ROUND(SUM(T343:T345)+T352+T357+T361,5)</f>
        <v>73788</v>
      </c>
      <c r="U362" s="52"/>
      <c r="V362" s="52">
        <f>ROUND(SUM(V343:V345)+V352+V357+V361,5)</f>
        <v>61209</v>
      </c>
      <c r="W362" s="52"/>
      <c r="X362" s="52">
        <f>ROUND(SUM(X343:X345)+X352+X357+X361,5)</f>
        <v>48351</v>
      </c>
      <c r="Y362" s="52"/>
      <c r="Z362" s="52">
        <f>ROUND((V362-X362),5)</f>
        <v>12858</v>
      </c>
      <c r="AA362" s="52"/>
      <c r="AB362" s="52">
        <f t="shared" ref="AB362:AD362" si="60">ROUND(SUM(AB343:AB345)+AB352+AB357+AB361,5)</f>
        <v>76000</v>
      </c>
      <c r="AC362" s="52"/>
      <c r="AD362" s="60">
        <f t="shared" si="60"/>
        <v>75384</v>
      </c>
      <c r="AE362" s="52"/>
      <c r="AF362" s="51">
        <f>ROUND(SUM(AF343:AF345)+AF352+AF357+AF361,5)</f>
        <v>76000</v>
      </c>
      <c r="AG362" s="51"/>
      <c r="AH362" s="51">
        <f>ROUND(SUM(AH343:AH345)+AH352+AH357+AH361,5)</f>
        <v>73900</v>
      </c>
      <c r="AI362" s="51"/>
      <c r="AJ362" s="51">
        <f>ROUND(SUM(AJ343:AJ345)+AJ352+AJ357+AJ361,5)</f>
        <v>0</v>
      </c>
      <c r="AK362" s="52"/>
      <c r="AL362" s="52">
        <f t="shared" ref="AL362" si="61">ROUND(SUM(AL343:AL345)+AL352+AL357+AL361,5)</f>
        <v>0</v>
      </c>
    </row>
    <row r="363" spans="1:38" s="28" customFormat="1" ht="15" customHeight="1" outlineLevel="3">
      <c r="A363" s="90">
        <v>352</v>
      </c>
      <c r="B363" s="72" t="s">
        <v>329</v>
      </c>
      <c r="C363" s="72"/>
      <c r="D363" s="73"/>
      <c r="E363" s="86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5"/>
      <c r="V363" s="24"/>
      <c r="W363" s="24"/>
      <c r="X363" s="24"/>
      <c r="Y363" s="24"/>
      <c r="Z363" s="24"/>
      <c r="AA363" s="24"/>
      <c r="AB363" s="24"/>
      <c r="AC363" s="25"/>
      <c r="AD363" s="59"/>
      <c r="AE363" s="25"/>
      <c r="AF363" s="26"/>
      <c r="AG363" s="27"/>
      <c r="AH363" s="26"/>
      <c r="AI363" s="27"/>
      <c r="AJ363" s="26"/>
      <c r="AK363" s="25"/>
      <c r="AL363" s="26"/>
    </row>
    <row r="364" spans="1:38" s="28" customFormat="1" outlineLevel="2">
      <c r="A364" s="90">
        <v>353</v>
      </c>
      <c r="B364" s="72" t="s">
        <v>330</v>
      </c>
      <c r="C364" s="72"/>
      <c r="D364" s="73"/>
      <c r="E364" s="86"/>
      <c r="F364" s="24"/>
      <c r="G364" s="24"/>
      <c r="H364" s="24"/>
      <c r="I364" s="24"/>
      <c r="J364" s="24">
        <v>0</v>
      </c>
      <c r="K364" s="24"/>
      <c r="L364" s="24">
        <v>0</v>
      </c>
      <c r="M364" s="24"/>
      <c r="N364" s="24">
        <v>0</v>
      </c>
      <c r="O364" s="24"/>
      <c r="P364" s="24">
        <v>71</v>
      </c>
      <c r="Q364" s="24"/>
      <c r="R364" s="24">
        <v>215</v>
      </c>
      <c r="S364" s="24"/>
      <c r="T364" s="24">
        <v>228</v>
      </c>
      <c r="U364" s="25"/>
      <c r="V364" s="24">
        <v>200</v>
      </c>
      <c r="W364" s="24"/>
      <c r="X364" s="24">
        <v>140</v>
      </c>
      <c r="Y364" s="24"/>
      <c r="Z364" s="24">
        <f>ROUND((V364-X364),5)</f>
        <v>60</v>
      </c>
      <c r="AA364" s="24"/>
      <c r="AB364" s="24">
        <v>500</v>
      </c>
      <c r="AC364" s="25"/>
      <c r="AD364" s="59">
        <v>603</v>
      </c>
      <c r="AE364" s="25"/>
      <c r="AF364" s="26">
        <v>500</v>
      </c>
      <c r="AG364" s="27"/>
      <c r="AH364" s="26">
        <v>500</v>
      </c>
      <c r="AI364" s="27"/>
      <c r="AJ364" s="26"/>
      <c r="AK364" s="25"/>
      <c r="AL364" s="26"/>
    </row>
    <row r="365" spans="1:38" s="28" customFormat="1" hidden="1" outlineLevel="2">
      <c r="A365" s="90">
        <v>354</v>
      </c>
      <c r="B365" s="72" t="s">
        <v>331</v>
      </c>
      <c r="C365" s="72"/>
      <c r="D365" s="73"/>
      <c r="E365" s="86"/>
      <c r="F365" s="24"/>
      <c r="G365" s="24"/>
      <c r="H365" s="24"/>
      <c r="I365" s="24"/>
      <c r="J365" s="24">
        <v>0</v>
      </c>
      <c r="K365" s="24"/>
      <c r="L365" s="24">
        <v>0</v>
      </c>
      <c r="M365" s="24"/>
      <c r="N365" s="24">
        <v>0</v>
      </c>
      <c r="O365" s="24"/>
      <c r="P365" s="24">
        <v>0</v>
      </c>
      <c r="Q365" s="24"/>
      <c r="R365" s="24">
        <v>0</v>
      </c>
      <c r="S365" s="24"/>
      <c r="T365" s="24"/>
      <c r="U365" s="25"/>
      <c r="V365" s="24">
        <v>0</v>
      </c>
      <c r="W365" s="24"/>
      <c r="X365" s="24"/>
      <c r="Y365" s="24"/>
      <c r="Z365" s="24"/>
      <c r="AA365" s="24"/>
      <c r="AB365" s="24"/>
      <c r="AC365" s="25"/>
      <c r="AD365" s="59"/>
      <c r="AE365" s="25"/>
      <c r="AF365" s="26"/>
      <c r="AG365" s="27"/>
      <c r="AH365" s="26"/>
      <c r="AI365" s="27"/>
      <c r="AJ365" s="26"/>
      <c r="AK365" s="25"/>
      <c r="AL365" s="26"/>
    </row>
    <row r="366" spans="1:38" s="28" customFormat="1" outlineLevel="3">
      <c r="A366" s="90">
        <v>355</v>
      </c>
      <c r="B366" s="72" t="s">
        <v>332</v>
      </c>
      <c r="C366" s="72"/>
      <c r="D366" s="73"/>
      <c r="E366" s="86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5"/>
      <c r="V366" s="24"/>
      <c r="W366" s="24"/>
      <c r="X366" s="24"/>
      <c r="Y366" s="24"/>
      <c r="Z366" s="24"/>
      <c r="AA366" s="24"/>
      <c r="AC366" s="25"/>
      <c r="AD366" s="62"/>
      <c r="AE366" s="25"/>
      <c r="AF366" s="34"/>
      <c r="AG366" s="27"/>
      <c r="AH366" s="34"/>
      <c r="AI366" s="27"/>
      <c r="AJ366" s="34"/>
      <c r="AK366" s="25"/>
      <c r="AL366" s="34"/>
    </row>
    <row r="367" spans="1:38" s="28" customFormat="1" outlineLevel="3">
      <c r="A367" s="90">
        <v>356</v>
      </c>
      <c r="B367" s="72"/>
      <c r="C367" s="72" t="s">
        <v>333</v>
      </c>
      <c r="D367" s="73"/>
      <c r="E367" s="86"/>
      <c r="F367" s="24">
        <v>1396</v>
      </c>
      <c r="G367" s="24"/>
      <c r="H367" s="24">
        <v>2474</v>
      </c>
      <c r="I367" s="24"/>
      <c r="J367" s="24">
        <v>811</v>
      </c>
      <c r="K367" s="24"/>
      <c r="L367" s="24">
        <v>874</v>
      </c>
      <c r="M367" s="24"/>
      <c r="N367" s="24">
        <v>966</v>
      </c>
      <c r="O367" s="24"/>
      <c r="P367" s="24">
        <v>1149</v>
      </c>
      <c r="Q367" s="24"/>
      <c r="R367" s="24">
        <v>1103</v>
      </c>
      <c r="S367" s="24"/>
      <c r="T367" s="24">
        <v>1476</v>
      </c>
      <c r="U367" s="25"/>
      <c r="V367" s="24">
        <v>1476</v>
      </c>
      <c r="W367" s="24"/>
      <c r="X367" s="24">
        <v>0</v>
      </c>
      <c r="Y367" s="24"/>
      <c r="Z367" s="24">
        <f>ROUND((V367-X367),5)</f>
        <v>1476</v>
      </c>
      <c r="AA367" s="24"/>
      <c r="AB367" s="24">
        <v>1200</v>
      </c>
      <c r="AC367" s="25"/>
      <c r="AD367" s="59">
        <v>1200</v>
      </c>
      <c r="AE367" s="25"/>
      <c r="AF367" s="26">
        <v>1200</v>
      </c>
      <c r="AG367" s="27"/>
      <c r="AH367" s="26">
        <v>1250</v>
      </c>
      <c r="AI367" s="27"/>
      <c r="AJ367" s="26"/>
      <c r="AK367" s="25"/>
      <c r="AL367" s="26"/>
    </row>
    <row r="368" spans="1:38" s="28" customFormat="1" ht="16.5" outlineLevel="3" thickBot="1">
      <c r="A368" s="90">
        <v>357</v>
      </c>
      <c r="B368" s="72"/>
      <c r="C368" s="72" t="s">
        <v>334</v>
      </c>
      <c r="D368" s="73"/>
      <c r="E368" s="86"/>
      <c r="F368" s="33">
        <v>53</v>
      </c>
      <c r="G368" s="24"/>
      <c r="H368" s="33">
        <v>0</v>
      </c>
      <c r="I368" s="24"/>
      <c r="J368" s="33">
        <v>0</v>
      </c>
      <c r="K368" s="24"/>
      <c r="L368" s="33">
        <v>0</v>
      </c>
      <c r="M368" s="24"/>
      <c r="N368" s="33">
        <v>25</v>
      </c>
      <c r="O368" s="24"/>
      <c r="P368" s="33">
        <v>461</v>
      </c>
      <c r="Q368" s="24"/>
      <c r="R368" s="33">
        <v>277</v>
      </c>
      <c r="S368" s="24"/>
      <c r="T368" s="33">
        <v>261</v>
      </c>
      <c r="U368" s="25"/>
      <c r="V368" s="33">
        <v>155</v>
      </c>
      <c r="W368" s="24"/>
      <c r="X368" s="33">
        <v>205</v>
      </c>
      <c r="Y368" s="24"/>
      <c r="Z368" s="33">
        <f>ROUND((V368-X368),5)</f>
        <v>-50</v>
      </c>
      <c r="AA368" s="24"/>
      <c r="AB368" s="33">
        <v>300</v>
      </c>
      <c r="AC368" s="25"/>
      <c r="AD368" s="61">
        <v>179</v>
      </c>
      <c r="AE368" s="25"/>
      <c r="AF368" s="33">
        <v>300</v>
      </c>
      <c r="AG368" s="27"/>
      <c r="AH368" s="33">
        <v>300</v>
      </c>
      <c r="AI368" s="27"/>
      <c r="AJ368" s="33"/>
      <c r="AK368" s="25"/>
      <c r="AL368" s="33"/>
    </row>
    <row r="369" spans="1:38" s="39" customFormat="1" outlineLevel="3">
      <c r="A369" s="90">
        <v>358</v>
      </c>
      <c r="B369" s="72" t="s">
        <v>335</v>
      </c>
      <c r="C369" s="72"/>
      <c r="D369" s="73"/>
      <c r="E369" s="86"/>
      <c r="F369" s="35">
        <f>ROUND(SUM(F366:F368),5)</f>
        <v>1449</v>
      </c>
      <c r="G369" s="35"/>
      <c r="H369" s="35">
        <f>ROUND(SUM(H366:H368),5)</f>
        <v>2474</v>
      </c>
      <c r="I369" s="35"/>
      <c r="J369" s="35">
        <f>ROUND(SUM(J366:J368),5)</f>
        <v>811</v>
      </c>
      <c r="K369" s="35"/>
      <c r="L369" s="35">
        <f>ROUND(SUM(L366:L368),5)</f>
        <v>874</v>
      </c>
      <c r="M369" s="35"/>
      <c r="N369" s="35">
        <f>ROUND(SUM(N366:N368),5)</f>
        <v>991</v>
      </c>
      <c r="O369" s="35"/>
      <c r="P369" s="35">
        <f>ROUND(SUM(P366:P368),5)</f>
        <v>1610</v>
      </c>
      <c r="Q369" s="35"/>
      <c r="R369" s="35">
        <f>ROUND(SUM(R366:R368),5)</f>
        <v>1380</v>
      </c>
      <c r="S369" s="35"/>
      <c r="T369" s="35">
        <f>ROUND(SUM(T366:T368),5)</f>
        <v>1737</v>
      </c>
      <c r="U369" s="36"/>
      <c r="V369" s="35">
        <f>ROUND(SUM(V366:V368),5)</f>
        <v>1631</v>
      </c>
      <c r="W369" s="35"/>
      <c r="X369" s="35">
        <f>ROUND(SUM(X366:X368),5)</f>
        <v>205</v>
      </c>
      <c r="Y369" s="35"/>
      <c r="Z369" s="35">
        <f>ROUND((V369-X369),5)</f>
        <v>1426</v>
      </c>
      <c r="AA369" s="35"/>
      <c r="AB369" s="35">
        <f t="shared" ref="AB369:AD369" si="62">ROUND(SUM(AB366:AB368),5)</f>
        <v>1500</v>
      </c>
      <c r="AC369" s="36"/>
      <c r="AD369" s="59">
        <f t="shared" si="62"/>
        <v>1379</v>
      </c>
      <c r="AE369" s="36"/>
      <c r="AF369" s="37">
        <f>ROUND(SUM(AF365:AF368),5)</f>
        <v>1500</v>
      </c>
      <c r="AG369" s="38"/>
      <c r="AH369" s="37">
        <f>ROUND(SUM(AH365:AH368),5)</f>
        <v>1550</v>
      </c>
      <c r="AI369" s="38"/>
      <c r="AJ369" s="37">
        <f>ROUND(SUM(AJ365:AJ368),5)</f>
        <v>0</v>
      </c>
      <c r="AK369" s="36"/>
      <c r="AL369" s="35">
        <f t="shared" ref="AL369" si="63">ROUND(SUM(AL366:AL368),5)</f>
        <v>0</v>
      </c>
    </row>
    <row r="370" spans="1:38" s="28" customFormat="1" ht="15" customHeight="1" outlineLevel="3">
      <c r="A370" s="90">
        <v>359</v>
      </c>
      <c r="B370" s="72" t="s">
        <v>336</v>
      </c>
      <c r="C370" s="72"/>
      <c r="D370" s="73"/>
      <c r="E370" s="86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5"/>
      <c r="V370" s="24"/>
      <c r="W370" s="24"/>
      <c r="X370" s="24"/>
      <c r="Y370" s="24"/>
      <c r="Z370" s="24"/>
      <c r="AA370" s="24"/>
      <c r="AB370" s="24"/>
      <c r="AC370" s="25"/>
      <c r="AD370" s="59"/>
      <c r="AE370" s="25"/>
      <c r="AF370" s="26"/>
      <c r="AG370" s="27"/>
      <c r="AH370" s="26"/>
      <c r="AI370" s="27"/>
      <c r="AJ370" s="26"/>
      <c r="AK370" s="25"/>
      <c r="AL370" s="26"/>
    </row>
    <row r="371" spans="1:38" s="28" customFormat="1" outlineLevel="3">
      <c r="A371" s="90">
        <v>360</v>
      </c>
      <c r="B371" s="72"/>
      <c r="C371" s="72" t="s">
        <v>337</v>
      </c>
      <c r="D371" s="73"/>
      <c r="E371" s="86"/>
      <c r="F371" s="24">
        <v>5534</v>
      </c>
      <c r="G371" s="24"/>
      <c r="H371" s="24">
        <v>1242</v>
      </c>
      <c r="I371" s="24"/>
      <c r="J371" s="24">
        <v>3198</v>
      </c>
      <c r="K371" s="24"/>
      <c r="L371" s="24">
        <v>3162</v>
      </c>
      <c r="M371" s="24"/>
      <c r="N371" s="24">
        <v>4525</v>
      </c>
      <c r="O371" s="24"/>
      <c r="P371" s="24">
        <v>5931</v>
      </c>
      <c r="Q371" s="24"/>
      <c r="R371" s="24">
        <v>3384</v>
      </c>
      <c r="S371" s="24"/>
      <c r="T371" s="24">
        <v>4346</v>
      </c>
      <c r="U371" s="25"/>
      <c r="V371" s="24">
        <v>3385</v>
      </c>
      <c r="W371" s="24"/>
      <c r="X371" s="24">
        <v>1732</v>
      </c>
      <c r="Y371" s="24"/>
      <c r="Z371" s="24">
        <f>ROUND((V371-X371),5)</f>
        <v>1653</v>
      </c>
      <c r="AA371" s="24"/>
      <c r="AB371" s="24">
        <v>4000</v>
      </c>
      <c r="AC371" s="25"/>
      <c r="AD371" s="59">
        <v>4403</v>
      </c>
      <c r="AE371" s="25"/>
      <c r="AF371" s="26">
        <v>4000</v>
      </c>
      <c r="AG371" s="27"/>
      <c r="AH371" s="26">
        <v>3000</v>
      </c>
      <c r="AI371" s="27"/>
      <c r="AJ371" s="26"/>
      <c r="AK371" s="25"/>
      <c r="AL371" s="26"/>
    </row>
    <row r="372" spans="1:38" s="28" customFormat="1" outlineLevel="3">
      <c r="A372" s="90">
        <v>361</v>
      </c>
      <c r="B372" s="72"/>
      <c r="C372" s="72" t="s">
        <v>338</v>
      </c>
      <c r="D372" s="73"/>
      <c r="E372" s="86"/>
      <c r="F372" s="24"/>
      <c r="G372" s="24"/>
      <c r="H372" s="24"/>
      <c r="I372" s="24"/>
      <c r="J372" s="24">
        <v>3384</v>
      </c>
      <c r="K372" s="24"/>
      <c r="L372" s="24">
        <v>2903</v>
      </c>
      <c r="M372" s="24"/>
      <c r="N372" s="24">
        <v>0</v>
      </c>
      <c r="O372" s="24"/>
      <c r="P372" s="24">
        <v>0</v>
      </c>
      <c r="Q372" s="24"/>
      <c r="R372" s="24">
        <v>0</v>
      </c>
      <c r="S372" s="24"/>
      <c r="T372" s="24"/>
      <c r="U372" s="25"/>
      <c r="V372" s="24">
        <v>0</v>
      </c>
      <c r="W372" s="24"/>
      <c r="X372" s="24"/>
      <c r="Y372" s="24"/>
      <c r="Z372" s="24"/>
      <c r="AA372" s="24"/>
      <c r="AC372" s="25"/>
      <c r="AD372" s="62"/>
      <c r="AE372" s="25"/>
      <c r="AF372" s="34"/>
      <c r="AG372" s="27"/>
      <c r="AH372" s="34"/>
      <c r="AI372" s="27"/>
      <c r="AJ372" s="34"/>
      <c r="AK372" s="25"/>
      <c r="AL372" s="34"/>
    </row>
    <row r="373" spans="1:38" s="28" customFormat="1" hidden="1" outlineLevel="3">
      <c r="A373" s="90">
        <v>362</v>
      </c>
      <c r="B373" s="72"/>
      <c r="C373" s="72" t="s">
        <v>339</v>
      </c>
      <c r="D373" s="73"/>
      <c r="E373" s="86"/>
      <c r="F373" s="24"/>
      <c r="G373" s="24"/>
      <c r="H373" s="24"/>
      <c r="I373" s="24"/>
      <c r="J373" s="24">
        <v>0</v>
      </c>
      <c r="K373" s="24"/>
      <c r="L373" s="24">
        <v>0</v>
      </c>
      <c r="M373" s="24"/>
      <c r="N373" s="24">
        <v>0</v>
      </c>
      <c r="O373" s="24"/>
      <c r="P373" s="24">
        <v>0</v>
      </c>
      <c r="Q373" s="24"/>
      <c r="R373" s="24">
        <v>0</v>
      </c>
      <c r="S373" s="24"/>
      <c r="T373" s="24"/>
      <c r="U373" s="25"/>
      <c r="V373" s="24">
        <v>0</v>
      </c>
      <c r="W373" s="24"/>
      <c r="X373" s="24"/>
      <c r="Y373" s="24"/>
      <c r="Z373" s="24"/>
      <c r="AA373" s="24"/>
      <c r="AC373" s="25"/>
      <c r="AD373" s="62"/>
      <c r="AE373" s="25"/>
      <c r="AF373" s="34"/>
      <c r="AG373" s="27"/>
      <c r="AH373" s="34"/>
      <c r="AI373" s="27"/>
      <c r="AJ373" s="34"/>
      <c r="AK373" s="25"/>
      <c r="AL373" s="34"/>
    </row>
    <row r="374" spans="1:38" s="28" customFormat="1" outlineLevel="3">
      <c r="A374" s="90">
        <v>363</v>
      </c>
      <c r="B374" s="72"/>
      <c r="C374" s="72" t="s">
        <v>340</v>
      </c>
      <c r="D374" s="73"/>
      <c r="E374" s="86"/>
      <c r="F374" s="24"/>
      <c r="G374" s="24"/>
      <c r="H374" s="24"/>
      <c r="I374" s="24"/>
      <c r="J374" s="24">
        <v>476</v>
      </c>
      <c r="K374" s="24"/>
      <c r="L374" s="24">
        <v>153</v>
      </c>
      <c r="M374" s="24"/>
      <c r="N374" s="24">
        <v>0</v>
      </c>
      <c r="O374" s="24"/>
      <c r="P374" s="24">
        <v>0</v>
      </c>
      <c r="Q374" s="24"/>
      <c r="R374" s="24">
        <v>0</v>
      </c>
      <c r="S374" s="24"/>
      <c r="T374" s="24"/>
      <c r="U374" s="25"/>
      <c r="V374" s="24">
        <v>0</v>
      </c>
      <c r="W374" s="24"/>
      <c r="X374" s="24"/>
      <c r="Y374" s="24"/>
      <c r="Z374" s="24"/>
      <c r="AA374" s="24"/>
      <c r="AC374" s="25"/>
      <c r="AD374" s="62"/>
      <c r="AE374" s="25"/>
      <c r="AF374" s="34"/>
      <c r="AG374" s="27"/>
      <c r="AH374" s="34"/>
      <c r="AI374" s="27"/>
      <c r="AJ374" s="34"/>
      <c r="AK374" s="25"/>
      <c r="AL374" s="34"/>
    </row>
    <row r="375" spans="1:38" s="28" customFormat="1" outlineLevel="3">
      <c r="A375" s="90">
        <v>364</v>
      </c>
      <c r="B375" s="72"/>
      <c r="C375" s="72" t="s">
        <v>341</v>
      </c>
      <c r="D375" s="73"/>
      <c r="E375" s="86"/>
      <c r="F375" s="46">
        <v>4082</v>
      </c>
      <c r="G375" s="24"/>
      <c r="H375" s="46">
        <v>4357</v>
      </c>
      <c r="I375" s="24"/>
      <c r="J375" s="46">
        <v>1049</v>
      </c>
      <c r="K375" s="24"/>
      <c r="L375" s="46">
        <v>1049</v>
      </c>
      <c r="M375" s="24"/>
      <c r="N375" s="46">
        <v>4311</v>
      </c>
      <c r="O375" s="24"/>
      <c r="P375" s="46">
        <v>4467</v>
      </c>
      <c r="Q375" s="24"/>
      <c r="R375" s="46">
        <v>4852</v>
      </c>
      <c r="S375" s="24"/>
      <c r="T375" s="46">
        <v>5435</v>
      </c>
      <c r="U375" s="25"/>
      <c r="V375" s="46">
        <v>4156</v>
      </c>
      <c r="W375" s="24"/>
      <c r="X375" s="46">
        <v>3276</v>
      </c>
      <c r="Y375" s="24"/>
      <c r="Z375" s="46">
        <f>ROUND((V375-X375),5)</f>
        <v>880</v>
      </c>
      <c r="AA375" s="24"/>
      <c r="AB375" s="46">
        <v>5000</v>
      </c>
      <c r="AC375" s="25"/>
      <c r="AD375" s="65">
        <v>4953</v>
      </c>
      <c r="AE375" s="25"/>
      <c r="AF375" s="46">
        <v>5000</v>
      </c>
      <c r="AG375" s="27"/>
      <c r="AH375" s="46">
        <v>5000</v>
      </c>
      <c r="AI375" s="27"/>
      <c r="AJ375" s="46"/>
      <c r="AK375" s="25"/>
      <c r="AL375" s="46"/>
    </row>
    <row r="376" spans="1:38" s="39" customFormat="1" outlineLevel="3">
      <c r="A376" s="90">
        <v>365</v>
      </c>
      <c r="B376" s="72" t="s">
        <v>342</v>
      </c>
      <c r="C376" s="72"/>
      <c r="D376" s="73"/>
      <c r="E376" s="86"/>
      <c r="F376" s="35">
        <f>ROUND(SUM(F370:F375),5)</f>
        <v>9616</v>
      </c>
      <c r="G376" s="35"/>
      <c r="H376" s="35">
        <f>ROUND(SUM(H370:H375),5)</f>
        <v>5599</v>
      </c>
      <c r="I376" s="35"/>
      <c r="J376" s="35">
        <f>ROUND(SUM(J370:J375),5)</f>
        <v>8107</v>
      </c>
      <c r="K376" s="35"/>
      <c r="L376" s="35">
        <f>ROUND(SUM(L370:L375),5)</f>
        <v>7267</v>
      </c>
      <c r="M376" s="35"/>
      <c r="N376" s="35">
        <f>ROUND(SUM(N370:N375),5)</f>
        <v>8836</v>
      </c>
      <c r="O376" s="35"/>
      <c r="P376" s="35">
        <f>ROUND(SUM(P370:P375),5)</f>
        <v>10398</v>
      </c>
      <c r="Q376" s="35"/>
      <c r="R376" s="35">
        <f>ROUND(SUM(R370:R375),5)</f>
        <v>8236</v>
      </c>
      <c r="S376" s="35"/>
      <c r="T376" s="35">
        <f>ROUND(SUM(T370:T375),5)</f>
        <v>9781</v>
      </c>
      <c r="U376" s="36"/>
      <c r="V376" s="35">
        <f>ROUND(SUM(V370:V375),5)</f>
        <v>7541</v>
      </c>
      <c r="W376" s="35"/>
      <c r="X376" s="35">
        <f>ROUND(SUM(X370:X375),5)</f>
        <v>5008</v>
      </c>
      <c r="Y376" s="35"/>
      <c r="Z376" s="35">
        <f>ROUND((V376-X376),5)</f>
        <v>2533</v>
      </c>
      <c r="AA376" s="35"/>
      <c r="AB376" s="35">
        <f t="shared" ref="AB376:AD376" si="64">ROUND(SUM(AB370:AB375),5)</f>
        <v>9000</v>
      </c>
      <c r="AC376" s="36"/>
      <c r="AD376" s="59">
        <f t="shared" si="64"/>
        <v>9356</v>
      </c>
      <c r="AE376" s="36"/>
      <c r="AF376" s="37">
        <f>ROUND(SUM(AF370:AF375),5)</f>
        <v>9000</v>
      </c>
      <c r="AG376" s="38"/>
      <c r="AH376" s="37">
        <f>ROUND(SUM(AH370:AH375),5)</f>
        <v>8000</v>
      </c>
      <c r="AI376" s="38"/>
      <c r="AJ376" s="37">
        <f>ROUND(SUM(AJ370:AJ375),5)</f>
        <v>0</v>
      </c>
      <c r="AK376" s="36"/>
      <c r="AL376" s="35">
        <f t="shared" ref="AL376" si="65">ROUND(SUM(AL370:AL375),5)</f>
        <v>0</v>
      </c>
    </row>
    <row r="377" spans="1:38" s="28" customFormat="1" ht="18" customHeight="1" outlineLevel="1">
      <c r="A377" s="90">
        <v>366</v>
      </c>
      <c r="B377" s="84" t="s">
        <v>343</v>
      </c>
      <c r="C377" s="84"/>
      <c r="D377" s="85"/>
      <c r="E377" s="86"/>
      <c r="F377" s="52">
        <f>ROUND(SUM(F363:F365)+F369+F376,5)</f>
        <v>11065</v>
      </c>
      <c r="G377" s="52"/>
      <c r="H377" s="52">
        <f>ROUND(SUM(H363:H365)+H369+H376,5)</f>
        <v>8073</v>
      </c>
      <c r="I377" s="52"/>
      <c r="J377" s="52">
        <f>ROUND(SUM(J363:J365)+J369+J376,5)</f>
        <v>8918</v>
      </c>
      <c r="K377" s="52"/>
      <c r="L377" s="52">
        <f>ROUND(SUM(L363:L365)+L369+L376,5)</f>
        <v>8141</v>
      </c>
      <c r="M377" s="52"/>
      <c r="N377" s="52">
        <f>ROUND(SUM(N363:N365)+N369+N376,5)</f>
        <v>9827</v>
      </c>
      <c r="O377" s="52"/>
      <c r="P377" s="52">
        <f>ROUND(SUM(P363:P365)+P369+P376,5)</f>
        <v>12079</v>
      </c>
      <c r="Q377" s="52"/>
      <c r="R377" s="52">
        <f>ROUND(SUM(R363:R365)+R369+R376,5)</f>
        <v>9831</v>
      </c>
      <c r="S377" s="52"/>
      <c r="T377" s="52">
        <f>ROUND(SUM(T363:T365)+T369+T376,5)</f>
        <v>11746</v>
      </c>
      <c r="U377" s="52"/>
      <c r="V377" s="52">
        <f>ROUND(SUM(V363:V365)+V369+V376,5)</f>
        <v>9372</v>
      </c>
      <c r="W377" s="52"/>
      <c r="X377" s="52">
        <f>ROUND(SUM(X363:X365)+X369+X376,5)</f>
        <v>5353</v>
      </c>
      <c r="Y377" s="52"/>
      <c r="Z377" s="52">
        <f>ROUND((V377-X377),5)</f>
        <v>4019</v>
      </c>
      <c r="AA377" s="52"/>
      <c r="AB377" s="52">
        <f t="shared" ref="AB377:AD377" si="66">ROUND(SUM(AB363:AB365)+AB369+AB376,5)</f>
        <v>11000</v>
      </c>
      <c r="AC377" s="52"/>
      <c r="AD377" s="60">
        <f t="shared" si="66"/>
        <v>11338</v>
      </c>
      <c r="AE377" s="52"/>
      <c r="AF377" s="51">
        <f>ROUND(SUM(AF363:AF365)+AF369+AF376,5)</f>
        <v>11000</v>
      </c>
      <c r="AG377" s="51"/>
      <c r="AH377" s="51">
        <f>ROUND(SUM(AH363:AH365)+AH369+AH376,5)</f>
        <v>10050</v>
      </c>
      <c r="AI377" s="51"/>
      <c r="AJ377" s="51">
        <f>ROUND(SUM(AJ363:AJ365)+AJ369+AJ376,5)</f>
        <v>0</v>
      </c>
      <c r="AK377" s="52"/>
      <c r="AL377" s="52">
        <f t="shared" ref="AL377" si="67">ROUND(SUM(AL363:AL365)+AL369+AL376,5)</f>
        <v>0</v>
      </c>
    </row>
    <row r="378" spans="1:38" s="28" customFormat="1" ht="30" customHeight="1" outlineLevel="2">
      <c r="A378" s="90">
        <v>367</v>
      </c>
      <c r="B378" s="72" t="s">
        <v>344</v>
      </c>
      <c r="C378" s="72"/>
      <c r="D378" s="73"/>
      <c r="E378" s="86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5"/>
      <c r="V378" s="24"/>
      <c r="W378" s="24"/>
      <c r="X378" s="24"/>
      <c r="Y378" s="24"/>
      <c r="Z378" s="24"/>
      <c r="AA378" s="24"/>
      <c r="AB378" s="24"/>
      <c r="AC378" s="25"/>
      <c r="AD378" s="59"/>
      <c r="AE378" s="25"/>
      <c r="AF378" s="26"/>
      <c r="AG378" s="27"/>
      <c r="AH378" s="26"/>
      <c r="AI378" s="27"/>
      <c r="AJ378" s="26"/>
      <c r="AK378" s="25"/>
      <c r="AL378" s="26"/>
    </row>
    <row r="379" spans="1:38" s="28" customFormat="1" outlineLevel="3">
      <c r="A379" s="90">
        <v>368</v>
      </c>
      <c r="B379" s="72" t="s">
        <v>345</v>
      </c>
      <c r="C379" s="72"/>
      <c r="D379" s="73"/>
      <c r="E379" s="86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5"/>
      <c r="V379" s="24"/>
      <c r="W379" s="24"/>
      <c r="X379" s="24"/>
      <c r="Y379" s="24"/>
      <c r="Z379" s="24"/>
      <c r="AA379" s="24"/>
      <c r="AB379" s="24"/>
      <c r="AC379" s="25"/>
      <c r="AD379" s="59"/>
      <c r="AE379" s="25"/>
      <c r="AF379" s="26"/>
      <c r="AG379" s="27"/>
      <c r="AH379" s="26"/>
      <c r="AI379" s="27"/>
      <c r="AJ379" s="26"/>
      <c r="AK379" s="25"/>
      <c r="AL379" s="26"/>
    </row>
    <row r="380" spans="1:38" s="28" customFormat="1" outlineLevel="3">
      <c r="A380" s="90">
        <v>369</v>
      </c>
      <c r="B380" s="72"/>
      <c r="C380" s="72" t="s">
        <v>346</v>
      </c>
      <c r="D380" s="73"/>
      <c r="E380" s="86"/>
      <c r="F380" s="24">
        <v>10180</v>
      </c>
      <c r="G380" s="24"/>
      <c r="H380" s="24">
        <v>2200</v>
      </c>
      <c r="I380" s="24"/>
      <c r="J380" s="24">
        <v>4669</v>
      </c>
      <c r="K380" s="24"/>
      <c r="L380" s="24">
        <v>3239</v>
      </c>
      <c r="M380" s="24"/>
      <c r="N380" s="24">
        <v>4108</v>
      </c>
      <c r="O380" s="24"/>
      <c r="P380" s="24">
        <v>1867</v>
      </c>
      <c r="Q380" s="24"/>
      <c r="R380" s="24">
        <v>3133</v>
      </c>
      <c r="S380" s="24"/>
      <c r="T380" s="24">
        <v>2138</v>
      </c>
      <c r="U380" s="25"/>
      <c r="V380" s="24">
        <v>2138</v>
      </c>
      <c r="W380" s="24"/>
      <c r="X380" s="24">
        <v>4300</v>
      </c>
      <c r="Y380" s="24"/>
      <c r="Z380" s="24">
        <f>ROUND((V380-X380),5)</f>
        <v>-2162</v>
      </c>
      <c r="AA380" s="24"/>
      <c r="AB380" s="24">
        <v>4300</v>
      </c>
      <c r="AC380" s="25"/>
      <c r="AD380" s="59">
        <v>2809</v>
      </c>
      <c r="AE380" s="25"/>
      <c r="AF380" s="26">
        <v>4300</v>
      </c>
      <c r="AG380" s="27"/>
      <c r="AH380" s="26">
        <v>2500</v>
      </c>
      <c r="AI380" s="27"/>
      <c r="AJ380" s="26"/>
      <c r="AK380" s="25"/>
      <c r="AL380" s="26"/>
    </row>
    <row r="381" spans="1:38" s="28" customFormat="1" outlineLevel="3">
      <c r="A381" s="90">
        <v>370</v>
      </c>
      <c r="B381" s="72"/>
      <c r="C381" s="72" t="s">
        <v>347</v>
      </c>
      <c r="D381" s="73"/>
      <c r="E381" s="86"/>
      <c r="F381" s="24">
        <v>1015</v>
      </c>
      <c r="G381" s="24"/>
      <c r="H381" s="24">
        <v>775</v>
      </c>
      <c r="I381" s="24"/>
      <c r="J381" s="24">
        <v>1160</v>
      </c>
      <c r="K381" s="24"/>
      <c r="L381" s="24">
        <v>1130</v>
      </c>
      <c r="M381" s="24"/>
      <c r="N381" s="24">
        <v>1320</v>
      </c>
      <c r="O381" s="24"/>
      <c r="P381" s="24">
        <v>471</v>
      </c>
      <c r="Q381" s="24"/>
      <c r="R381" s="24">
        <v>908</v>
      </c>
      <c r="S381" s="24"/>
      <c r="T381" s="24">
        <v>1095</v>
      </c>
      <c r="U381" s="25"/>
      <c r="V381" s="24">
        <v>1095</v>
      </c>
      <c r="W381" s="24"/>
      <c r="X381" s="24">
        <v>1000</v>
      </c>
      <c r="Y381" s="24"/>
      <c r="Z381" s="24">
        <f>ROUND((V381-X381),5)</f>
        <v>95</v>
      </c>
      <c r="AA381" s="24"/>
      <c r="AB381" s="24">
        <v>2200</v>
      </c>
      <c r="AC381" s="25"/>
      <c r="AD381" s="59">
        <v>649</v>
      </c>
      <c r="AE381" s="25"/>
      <c r="AF381" s="26">
        <v>1200</v>
      </c>
      <c r="AG381" s="27"/>
      <c r="AH381" s="26">
        <v>1000</v>
      </c>
      <c r="AI381" s="27"/>
      <c r="AJ381" s="26"/>
      <c r="AK381" s="25"/>
      <c r="AL381" s="26"/>
    </row>
    <row r="382" spans="1:38" s="28" customFormat="1" outlineLevel="3">
      <c r="A382" s="90">
        <v>371</v>
      </c>
      <c r="B382" s="72"/>
      <c r="C382" s="72" t="s">
        <v>348</v>
      </c>
      <c r="D382" s="73"/>
      <c r="E382" s="86"/>
      <c r="F382" s="24">
        <v>1665</v>
      </c>
      <c r="G382" s="24"/>
      <c r="H382" s="24">
        <v>2364</v>
      </c>
      <c r="I382" s="24"/>
      <c r="J382" s="24">
        <v>1371</v>
      </c>
      <c r="K382" s="24"/>
      <c r="L382" s="24">
        <v>1202</v>
      </c>
      <c r="M382" s="24"/>
      <c r="N382" s="24">
        <v>1264</v>
      </c>
      <c r="O382" s="24"/>
      <c r="P382" s="24">
        <v>0</v>
      </c>
      <c r="Q382" s="24"/>
      <c r="R382" s="24">
        <v>531</v>
      </c>
      <c r="S382" s="24"/>
      <c r="T382" s="24">
        <v>519</v>
      </c>
      <c r="U382" s="25"/>
      <c r="V382" s="24">
        <v>519</v>
      </c>
      <c r="W382" s="24"/>
      <c r="X382" s="24">
        <v>1550</v>
      </c>
      <c r="Y382" s="24"/>
      <c r="Z382" s="24">
        <f>ROUND((V382-X382),5)</f>
        <v>-1031</v>
      </c>
      <c r="AA382" s="24"/>
      <c r="AB382" s="24">
        <v>1200</v>
      </c>
      <c r="AC382" s="25"/>
      <c r="AD382" s="59">
        <v>0</v>
      </c>
      <c r="AE382" s="25"/>
      <c r="AF382" s="26">
        <v>1200</v>
      </c>
      <c r="AG382" s="27"/>
      <c r="AH382" s="26">
        <v>1550</v>
      </c>
      <c r="AI382" s="27"/>
      <c r="AJ382" s="26"/>
      <c r="AK382" s="25"/>
      <c r="AL382" s="26"/>
    </row>
    <row r="383" spans="1:38" s="28" customFormat="1" outlineLevel="4">
      <c r="A383" s="90">
        <v>372</v>
      </c>
      <c r="B383" s="72"/>
      <c r="C383" s="72" t="s">
        <v>349</v>
      </c>
      <c r="D383" s="73"/>
      <c r="E383" s="86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5"/>
      <c r="V383" s="24"/>
      <c r="W383" s="24"/>
      <c r="X383" s="24"/>
      <c r="Y383" s="24"/>
      <c r="Z383" s="24"/>
      <c r="AA383" s="24"/>
      <c r="AB383" s="24"/>
      <c r="AC383" s="25"/>
      <c r="AD383" s="59"/>
      <c r="AE383" s="25"/>
      <c r="AF383" s="26"/>
      <c r="AG383" s="27"/>
      <c r="AH383" s="26"/>
      <c r="AI383" s="27"/>
      <c r="AJ383" s="26"/>
      <c r="AK383" s="25"/>
      <c r="AL383" s="26"/>
    </row>
    <row r="384" spans="1:38" s="28" customFormat="1" outlineLevel="4">
      <c r="A384" s="90">
        <v>373</v>
      </c>
      <c r="B384" s="72"/>
      <c r="C384" s="72"/>
      <c r="D384" s="73" t="s">
        <v>350</v>
      </c>
      <c r="E384" s="86"/>
      <c r="F384" s="24">
        <v>9255</v>
      </c>
      <c r="G384" s="24"/>
      <c r="H384" s="24">
        <v>2846</v>
      </c>
      <c r="I384" s="24"/>
      <c r="J384" s="24">
        <v>7045</v>
      </c>
      <c r="K384" s="24"/>
      <c r="L384" s="24">
        <v>12987</v>
      </c>
      <c r="M384" s="24"/>
      <c r="N384" s="24">
        <v>8900</v>
      </c>
      <c r="O384" s="24"/>
      <c r="P384" s="24">
        <v>11692</v>
      </c>
      <c r="Q384" s="24"/>
      <c r="R384" s="24">
        <v>12474</v>
      </c>
      <c r="S384" s="24"/>
      <c r="T384" s="24">
        <v>10795</v>
      </c>
      <c r="U384" s="25"/>
      <c r="V384" s="24">
        <v>8429</v>
      </c>
      <c r="W384" s="24"/>
      <c r="X384" s="24">
        <v>9009</v>
      </c>
      <c r="Y384" s="24"/>
      <c r="Z384" s="24">
        <f>ROUND((V384-X384),5)</f>
        <v>-580</v>
      </c>
      <c r="AA384" s="24"/>
      <c r="AB384" s="24">
        <v>13500</v>
      </c>
      <c r="AC384" s="25"/>
      <c r="AD384" s="59">
        <v>11257</v>
      </c>
      <c r="AE384" s="25"/>
      <c r="AF384" s="26">
        <v>13500</v>
      </c>
      <c r="AG384" s="27"/>
      <c r="AH384" s="26">
        <v>13500</v>
      </c>
      <c r="AI384" s="27"/>
      <c r="AJ384" s="26"/>
      <c r="AK384" s="25"/>
      <c r="AL384" s="26"/>
    </row>
    <row r="385" spans="1:38" s="28" customFormat="1" ht="16.5" outlineLevel="4" thickBot="1">
      <c r="A385" s="90">
        <v>374</v>
      </c>
      <c r="B385" s="72"/>
      <c r="C385" s="72"/>
      <c r="D385" s="73" t="s">
        <v>351</v>
      </c>
      <c r="E385" s="86"/>
      <c r="F385" s="33">
        <v>1275</v>
      </c>
      <c r="G385" s="24"/>
      <c r="H385" s="33">
        <v>0</v>
      </c>
      <c r="I385" s="24"/>
      <c r="J385" s="33">
        <v>0</v>
      </c>
      <c r="K385" s="24"/>
      <c r="L385" s="33">
        <v>905</v>
      </c>
      <c r="M385" s="24"/>
      <c r="N385" s="33">
        <v>0</v>
      </c>
      <c r="O385" s="24"/>
      <c r="P385" s="33">
        <v>300</v>
      </c>
      <c r="Q385" s="24"/>
      <c r="R385" s="33">
        <v>0</v>
      </c>
      <c r="S385" s="24"/>
      <c r="T385" s="33">
        <v>496</v>
      </c>
      <c r="U385" s="25"/>
      <c r="V385" s="33">
        <v>496</v>
      </c>
      <c r="W385" s="24"/>
      <c r="X385" s="33"/>
      <c r="Y385" s="24"/>
      <c r="Z385" s="33"/>
      <c r="AA385" s="24"/>
      <c r="AB385" s="33">
        <v>500</v>
      </c>
      <c r="AC385" s="25"/>
      <c r="AD385" s="61">
        <v>583</v>
      </c>
      <c r="AE385" s="25"/>
      <c r="AF385" s="33"/>
      <c r="AG385" s="27"/>
      <c r="AH385" s="33"/>
      <c r="AI385" s="27"/>
      <c r="AJ385" s="33"/>
      <c r="AK385" s="25"/>
      <c r="AL385" s="33"/>
    </row>
    <row r="386" spans="1:38" s="39" customFormat="1" outlineLevel="3">
      <c r="A386" s="90">
        <v>375</v>
      </c>
      <c r="B386" s="72"/>
      <c r="C386" s="72" t="s">
        <v>352</v>
      </c>
      <c r="D386" s="73"/>
      <c r="E386" s="86"/>
      <c r="F386" s="35">
        <f>ROUND(SUM(F383:F385),5)</f>
        <v>10530</v>
      </c>
      <c r="G386" s="35"/>
      <c r="H386" s="35">
        <f>ROUND(SUM(H383:H385),5)</f>
        <v>2846</v>
      </c>
      <c r="I386" s="35"/>
      <c r="J386" s="35">
        <f>ROUND(SUM(J383:J385),5)</f>
        <v>7045</v>
      </c>
      <c r="K386" s="35"/>
      <c r="L386" s="35">
        <f>ROUND(SUM(L383:L385),5)</f>
        <v>13892</v>
      </c>
      <c r="M386" s="35"/>
      <c r="N386" s="35">
        <f>ROUND(SUM(N383:N385),5)</f>
        <v>8900</v>
      </c>
      <c r="O386" s="35"/>
      <c r="P386" s="35">
        <f>ROUND(SUM(P383:P385),5)</f>
        <v>11992</v>
      </c>
      <c r="Q386" s="35"/>
      <c r="R386" s="35">
        <f>ROUND(SUM(R383:R385),5)</f>
        <v>12474</v>
      </c>
      <c r="S386" s="35"/>
      <c r="T386" s="35">
        <f>ROUND(SUM(T383:T385),5)</f>
        <v>11291</v>
      </c>
      <c r="U386" s="36"/>
      <c r="V386" s="35">
        <f>ROUND(SUM(V383:V385),5)</f>
        <v>8925</v>
      </c>
      <c r="W386" s="35"/>
      <c r="X386" s="35">
        <f>ROUND(SUM(X383:X385),5)</f>
        <v>9009</v>
      </c>
      <c r="Y386" s="35"/>
      <c r="Z386" s="35">
        <f>ROUND((V386-X386),5)</f>
        <v>-84</v>
      </c>
      <c r="AA386" s="35"/>
      <c r="AB386" s="35">
        <f t="shared" ref="AB386:AD386" si="68">ROUND(SUM(AB383:AB385),5)</f>
        <v>14000</v>
      </c>
      <c r="AC386" s="36"/>
      <c r="AD386" s="59">
        <f t="shared" si="68"/>
        <v>11840</v>
      </c>
      <c r="AE386" s="36"/>
      <c r="AF386" s="37">
        <f>ROUND(SUM(AF383:AF385),5)</f>
        <v>13500</v>
      </c>
      <c r="AG386" s="38"/>
      <c r="AH386" s="37">
        <f>ROUND(SUM(AH383:AH385),5)</f>
        <v>13500</v>
      </c>
      <c r="AI386" s="38"/>
      <c r="AJ386" s="37">
        <f>ROUND(SUM(AJ383:AJ385),5)</f>
        <v>0</v>
      </c>
      <c r="AK386" s="36"/>
      <c r="AL386" s="35">
        <f t="shared" ref="AL386" si="69">ROUND(SUM(AL383:AL385),5)</f>
        <v>0</v>
      </c>
    </row>
    <row r="387" spans="1:38" s="28" customFormat="1" ht="21" customHeight="1" outlineLevel="4">
      <c r="A387" s="90">
        <v>376</v>
      </c>
      <c r="B387" s="72"/>
      <c r="C387" s="72" t="s">
        <v>491</v>
      </c>
      <c r="D387" s="73"/>
      <c r="E387" s="86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5"/>
      <c r="V387" s="24"/>
      <c r="W387" s="24"/>
      <c r="X387" s="24"/>
      <c r="Y387" s="24"/>
      <c r="Z387" s="24"/>
      <c r="AA387" s="24"/>
      <c r="AB387" s="24"/>
      <c r="AC387" s="25"/>
      <c r="AD387" s="59"/>
      <c r="AE387" s="25"/>
      <c r="AF387" s="26"/>
      <c r="AG387" s="27"/>
      <c r="AH387" s="26"/>
      <c r="AI387" s="27"/>
      <c r="AJ387" s="26"/>
      <c r="AK387" s="25"/>
      <c r="AL387" s="26"/>
    </row>
    <row r="388" spans="1:38" s="28" customFormat="1" outlineLevel="4">
      <c r="A388" s="90">
        <v>377</v>
      </c>
      <c r="B388" s="72"/>
      <c r="C388" s="72"/>
      <c r="D388" s="73" t="s">
        <v>353</v>
      </c>
      <c r="E388" s="86"/>
      <c r="F388" s="24">
        <v>302765</v>
      </c>
      <c r="G388" s="24"/>
      <c r="H388" s="24">
        <v>235764</v>
      </c>
      <c r="I388" s="24"/>
      <c r="J388" s="24">
        <v>288648</v>
      </c>
      <c r="K388" s="24"/>
      <c r="L388" s="24">
        <v>284433</v>
      </c>
      <c r="M388" s="24"/>
      <c r="N388" s="24">
        <v>264833</v>
      </c>
      <c r="O388" s="24"/>
      <c r="P388" s="24">
        <v>282589</v>
      </c>
      <c r="Q388" s="24"/>
      <c r="R388" s="24">
        <v>279488</v>
      </c>
      <c r="S388" s="24"/>
      <c r="T388" s="24">
        <v>282160</v>
      </c>
      <c r="U388" s="25"/>
      <c r="V388" s="24">
        <v>272758</v>
      </c>
      <c r="W388" s="24"/>
      <c r="X388" s="24">
        <v>270993</v>
      </c>
      <c r="Y388" s="24"/>
      <c r="Z388" s="24">
        <f>ROUND((V388-X388),5)</f>
        <v>1765</v>
      </c>
      <c r="AA388" s="24"/>
      <c r="AB388" s="24">
        <v>298500</v>
      </c>
      <c r="AC388" s="25"/>
      <c r="AD388" s="59">
        <v>220898</v>
      </c>
      <c r="AE388" s="25"/>
      <c r="AF388" s="26">
        <v>297161</v>
      </c>
      <c r="AG388" s="27"/>
      <c r="AH388" s="26">
        <v>285000</v>
      </c>
      <c r="AI388" s="27"/>
      <c r="AJ388" s="26"/>
      <c r="AK388" s="25"/>
      <c r="AL388" s="26"/>
    </row>
    <row r="389" spans="1:38" s="28" customFormat="1" ht="16.5" outlineLevel="4" thickBot="1">
      <c r="A389" s="90">
        <v>387</v>
      </c>
      <c r="B389" s="72"/>
      <c r="C389" s="72"/>
      <c r="D389" s="73" t="s">
        <v>479</v>
      </c>
      <c r="E389" s="86"/>
      <c r="F389" s="33"/>
      <c r="G389" s="24"/>
      <c r="H389" s="33"/>
      <c r="I389" s="24"/>
      <c r="J389" s="33"/>
      <c r="K389" s="24"/>
      <c r="L389" s="33"/>
      <c r="M389" s="24"/>
      <c r="N389" s="33"/>
      <c r="O389" s="24"/>
      <c r="P389" s="33"/>
      <c r="Q389" s="24"/>
      <c r="R389" s="33"/>
      <c r="S389" s="24"/>
      <c r="T389" s="33"/>
      <c r="U389" s="25"/>
      <c r="V389" s="33"/>
      <c r="W389" s="24"/>
      <c r="X389" s="33"/>
      <c r="Y389" s="24"/>
      <c r="Z389" s="33"/>
      <c r="AA389" s="24"/>
      <c r="AB389" s="33"/>
      <c r="AC389" s="25"/>
      <c r="AD389" s="61">
        <v>86772</v>
      </c>
      <c r="AE389" s="25"/>
      <c r="AF389" s="33"/>
      <c r="AG389" s="27"/>
      <c r="AH389" s="33"/>
      <c r="AI389" s="27"/>
      <c r="AJ389" s="33"/>
      <c r="AK389" s="25"/>
      <c r="AL389" s="33"/>
    </row>
    <row r="390" spans="1:38" s="39" customFormat="1" outlineLevel="3">
      <c r="A390" s="90"/>
      <c r="B390" s="72"/>
      <c r="C390" s="72" t="s">
        <v>492</v>
      </c>
      <c r="D390" s="73"/>
      <c r="E390" s="86"/>
      <c r="F390" s="35">
        <f>F389+F388</f>
        <v>302765</v>
      </c>
      <c r="G390" s="35"/>
      <c r="H390" s="35">
        <f>H389+H388</f>
        <v>235764</v>
      </c>
      <c r="I390" s="35"/>
      <c r="J390" s="35">
        <f>J389+J388</f>
        <v>288648</v>
      </c>
      <c r="K390" s="35"/>
      <c r="L390" s="35">
        <f>L389+L388</f>
        <v>284433</v>
      </c>
      <c r="M390" s="35"/>
      <c r="N390" s="35">
        <f>N389+N388</f>
        <v>264833</v>
      </c>
      <c r="O390" s="35"/>
      <c r="P390" s="35">
        <f>P389+P388</f>
        <v>282589</v>
      </c>
      <c r="Q390" s="35"/>
      <c r="R390" s="35">
        <f>R389+R388</f>
        <v>279488</v>
      </c>
      <c r="S390" s="35"/>
      <c r="T390" s="35">
        <f>T389+T388</f>
        <v>282160</v>
      </c>
      <c r="U390" s="36"/>
      <c r="V390" s="35"/>
      <c r="W390" s="35"/>
      <c r="X390" s="35"/>
      <c r="Y390" s="35"/>
      <c r="Z390" s="35"/>
      <c r="AA390" s="35"/>
      <c r="AB390" s="35">
        <f>AB389+AB388</f>
        <v>298500</v>
      </c>
      <c r="AC390" s="36"/>
      <c r="AD390" s="59">
        <f>AD389+AD388</f>
        <v>307670</v>
      </c>
      <c r="AE390" s="36"/>
      <c r="AF390" s="37"/>
      <c r="AG390" s="38"/>
      <c r="AH390" s="37"/>
      <c r="AI390" s="38"/>
      <c r="AJ390" s="37"/>
      <c r="AK390" s="36"/>
      <c r="AL390" s="35"/>
    </row>
    <row r="391" spans="1:38" customFormat="1" ht="9" customHeight="1" outlineLevel="4"/>
    <row r="392" spans="1:38" s="28" customFormat="1" outlineLevel="4">
      <c r="A392" s="90">
        <v>378</v>
      </c>
      <c r="B392" s="72"/>
      <c r="C392" s="72"/>
      <c r="D392" s="73" t="s">
        <v>354</v>
      </c>
      <c r="E392" s="86"/>
      <c r="F392" s="24">
        <v>-1400</v>
      </c>
      <c r="G392" s="24"/>
      <c r="H392" s="24">
        <v>500</v>
      </c>
      <c r="I392" s="24"/>
      <c r="J392" s="24">
        <v>0</v>
      </c>
      <c r="K392" s="24"/>
      <c r="L392" s="24">
        <v>0</v>
      </c>
      <c r="M392" s="24"/>
      <c r="N392" s="24">
        <v>0</v>
      </c>
      <c r="O392" s="24"/>
      <c r="P392" s="24">
        <v>0</v>
      </c>
      <c r="Q392" s="24"/>
      <c r="R392" s="24">
        <v>0</v>
      </c>
      <c r="S392" s="24"/>
      <c r="T392" s="24"/>
      <c r="U392" s="25"/>
      <c r="V392" s="24">
        <v>0</v>
      </c>
      <c r="W392" s="24"/>
      <c r="X392" s="24"/>
      <c r="Y392" s="24"/>
      <c r="Z392" s="24"/>
      <c r="AA392" s="24"/>
      <c r="AC392" s="25"/>
      <c r="AD392" s="62"/>
      <c r="AE392" s="25"/>
      <c r="AF392" s="34"/>
      <c r="AG392" s="27"/>
      <c r="AH392" s="34"/>
      <c r="AI392" s="27"/>
      <c r="AJ392" s="34"/>
      <c r="AK392" s="25"/>
      <c r="AL392" s="34"/>
    </row>
    <row r="393" spans="1:38" s="28" customFormat="1" ht="16.5" outlineLevel="4" thickBot="1">
      <c r="A393" s="90">
        <v>388</v>
      </c>
      <c r="B393" s="72"/>
      <c r="C393" s="72"/>
      <c r="D393" s="73" t="s">
        <v>480</v>
      </c>
      <c r="E393" s="86"/>
      <c r="F393" s="33"/>
      <c r="G393" s="24"/>
      <c r="H393" s="33"/>
      <c r="I393" s="24"/>
      <c r="J393" s="33"/>
      <c r="K393" s="24"/>
      <c r="L393" s="33"/>
      <c r="M393" s="24"/>
      <c r="N393" s="33"/>
      <c r="O393" s="24"/>
      <c r="P393" s="33"/>
      <c r="Q393" s="24"/>
      <c r="R393" s="33"/>
      <c r="S393" s="24"/>
      <c r="T393" s="33"/>
      <c r="U393" s="25"/>
      <c r="V393" s="33"/>
      <c r="W393" s="24"/>
      <c r="X393" s="33"/>
      <c r="Y393" s="24"/>
      <c r="Z393" s="33"/>
      <c r="AA393" s="24"/>
      <c r="AB393" s="33"/>
      <c r="AC393" s="25"/>
      <c r="AD393" s="61"/>
      <c r="AE393" s="25"/>
      <c r="AF393" s="33"/>
      <c r="AG393" s="27"/>
      <c r="AH393" s="33"/>
      <c r="AI393" s="27"/>
      <c r="AJ393" s="33"/>
      <c r="AK393" s="25"/>
      <c r="AL393" s="33"/>
    </row>
    <row r="394" spans="1:38" s="39" customFormat="1" outlineLevel="3">
      <c r="A394" s="90"/>
      <c r="B394" s="72"/>
      <c r="C394" s="72" t="s">
        <v>493</v>
      </c>
      <c r="D394" s="73"/>
      <c r="E394" s="86"/>
      <c r="F394" s="35">
        <f>F392+F393</f>
        <v>-1400</v>
      </c>
      <c r="G394" s="35"/>
      <c r="H394" s="35">
        <f>H392+H393</f>
        <v>500</v>
      </c>
      <c r="I394" s="35"/>
      <c r="J394" s="35">
        <f>J392+J393</f>
        <v>0</v>
      </c>
      <c r="K394" s="35"/>
      <c r="L394" s="35">
        <f>L392+L393</f>
        <v>0</v>
      </c>
      <c r="M394" s="35"/>
      <c r="N394" s="35">
        <f>N392+N393</f>
        <v>0</v>
      </c>
      <c r="O394" s="35"/>
      <c r="P394" s="35">
        <f>P392+P393</f>
        <v>0</v>
      </c>
      <c r="Q394" s="35"/>
      <c r="R394" s="35">
        <f>R392+R393</f>
        <v>0</v>
      </c>
      <c r="S394" s="35"/>
      <c r="T394" s="35">
        <f>T392+T393</f>
        <v>0</v>
      </c>
      <c r="U394" s="36"/>
      <c r="V394" s="35"/>
      <c r="W394" s="35"/>
      <c r="X394" s="35"/>
      <c r="Y394" s="35"/>
      <c r="Z394" s="35"/>
      <c r="AA394" s="35"/>
      <c r="AB394" s="35">
        <f>AB392+AB393</f>
        <v>0</v>
      </c>
      <c r="AC394" s="36"/>
      <c r="AD394" s="59">
        <f>AD392+AD393</f>
        <v>0</v>
      </c>
      <c r="AE394" s="36"/>
      <c r="AF394" s="37"/>
      <c r="AG394" s="38"/>
      <c r="AH394" s="37"/>
      <c r="AI394" s="38"/>
      <c r="AJ394" s="37"/>
      <c r="AK394" s="36"/>
      <c r="AL394" s="35"/>
    </row>
    <row r="395" spans="1:38" customFormat="1" ht="9" customHeight="1" outlineLevel="4"/>
    <row r="396" spans="1:38" s="28" customFormat="1" outlineLevel="4">
      <c r="A396" s="90">
        <v>379</v>
      </c>
      <c r="B396" s="72"/>
      <c r="C396" s="72"/>
      <c r="D396" s="73" t="s">
        <v>355</v>
      </c>
      <c r="E396" s="86"/>
      <c r="F396" s="24">
        <v>28888</v>
      </c>
      <c r="G396" s="24"/>
      <c r="H396" s="24">
        <v>24539</v>
      </c>
      <c r="I396" s="24"/>
      <c r="J396" s="24">
        <v>30513</v>
      </c>
      <c r="K396" s="24"/>
      <c r="L396" s="24">
        <v>31192</v>
      </c>
      <c r="M396" s="24"/>
      <c r="N396" s="24">
        <v>28890</v>
      </c>
      <c r="O396" s="24"/>
      <c r="P396" s="24">
        <v>29380</v>
      </c>
      <c r="Q396" s="24"/>
      <c r="R396" s="24">
        <v>29118</v>
      </c>
      <c r="S396" s="24"/>
      <c r="T396" s="24">
        <v>26800</v>
      </c>
      <c r="U396" s="25"/>
      <c r="V396" s="24">
        <v>25914</v>
      </c>
      <c r="W396" s="24"/>
      <c r="X396" s="24">
        <v>29009</v>
      </c>
      <c r="Y396" s="24"/>
      <c r="Z396" s="24">
        <f>ROUND((V396-X396),5)</f>
        <v>-3095</v>
      </c>
      <c r="AA396" s="24"/>
      <c r="AB396" s="46">
        <v>29500</v>
      </c>
      <c r="AC396" s="25"/>
      <c r="AD396" s="65">
        <v>20907</v>
      </c>
      <c r="AE396" s="25"/>
      <c r="AF396" s="26">
        <v>32000</v>
      </c>
      <c r="AG396" s="27"/>
      <c r="AH396" s="26">
        <v>31000</v>
      </c>
      <c r="AI396" s="27"/>
      <c r="AJ396" s="26"/>
      <c r="AK396" s="25"/>
      <c r="AL396" s="26"/>
    </row>
    <row r="397" spans="1:38" s="28" customFormat="1" ht="16.5" outlineLevel="4" thickBot="1">
      <c r="A397" s="90">
        <v>389</v>
      </c>
      <c r="B397" s="72"/>
      <c r="C397" s="72"/>
      <c r="D397" s="73" t="s">
        <v>481</v>
      </c>
      <c r="E397" s="86"/>
      <c r="F397" s="33"/>
      <c r="G397" s="24"/>
      <c r="H397" s="33"/>
      <c r="I397" s="24"/>
      <c r="J397" s="33"/>
      <c r="K397" s="24"/>
      <c r="L397" s="33"/>
      <c r="M397" s="24"/>
      <c r="N397" s="33"/>
      <c r="O397" s="24"/>
      <c r="P397" s="33"/>
      <c r="Q397" s="24"/>
      <c r="R397" s="33"/>
      <c r="S397" s="24"/>
      <c r="T397" s="33"/>
      <c r="U397" s="25"/>
      <c r="V397" s="33"/>
      <c r="W397" s="24"/>
      <c r="X397" s="33"/>
      <c r="Y397" s="24"/>
      <c r="Z397" s="33"/>
      <c r="AA397" s="24"/>
      <c r="AB397" s="33"/>
      <c r="AC397" s="25"/>
      <c r="AD397" s="61">
        <v>8209</v>
      </c>
      <c r="AE397" s="25"/>
      <c r="AF397" s="33"/>
      <c r="AG397" s="27"/>
      <c r="AH397" s="33"/>
      <c r="AI397" s="27"/>
      <c r="AJ397" s="33"/>
      <c r="AK397" s="25"/>
      <c r="AL397" s="33"/>
    </row>
    <row r="398" spans="1:38" s="39" customFormat="1" outlineLevel="3">
      <c r="A398" s="90"/>
      <c r="B398" s="72"/>
      <c r="C398" s="72" t="s">
        <v>494</v>
      </c>
      <c r="D398" s="73"/>
      <c r="E398" s="86"/>
      <c r="F398" s="35">
        <f>F396+F397</f>
        <v>28888</v>
      </c>
      <c r="G398" s="35"/>
      <c r="H398" s="35">
        <f>H396+H397</f>
        <v>24539</v>
      </c>
      <c r="I398" s="35"/>
      <c r="J398" s="35">
        <f>J396+J397</f>
        <v>30513</v>
      </c>
      <c r="K398" s="35"/>
      <c r="L398" s="35">
        <f>L396+L397</f>
        <v>31192</v>
      </c>
      <c r="M398" s="35"/>
      <c r="N398" s="35">
        <f>N396+N397</f>
        <v>28890</v>
      </c>
      <c r="O398" s="35"/>
      <c r="P398" s="35">
        <f>P396+P397</f>
        <v>29380</v>
      </c>
      <c r="Q398" s="35"/>
      <c r="R398" s="35">
        <f>R396+R397</f>
        <v>29118</v>
      </c>
      <c r="S398" s="35"/>
      <c r="T398" s="35">
        <f>T396+T397</f>
        <v>26800</v>
      </c>
      <c r="U398" s="36"/>
      <c r="V398" s="35"/>
      <c r="W398" s="35"/>
      <c r="X398" s="35"/>
      <c r="Y398" s="35"/>
      <c r="Z398" s="35"/>
      <c r="AA398" s="35"/>
      <c r="AB398" s="35">
        <f>AB396+AB397</f>
        <v>29500</v>
      </c>
      <c r="AC398" s="36"/>
      <c r="AD398" s="59">
        <f>AD397+AD396</f>
        <v>29116</v>
      </c>
      <c r="AE398" s="36"/>
      <c r="AF398" s="37"/>
      <c r="AG398" s="38"/>
      <c r="AH398" s="37"/>
      <c r="AI398" s="38"/>
      <c r="AJ398" s="37"/>
      <c r="AK398" s="36"/>
      <c r="AL398" s="35"/>
    </row>
    <row r="399" spans="1:38" customFormat="1" ht="9" customHeight="1" outlineLevel="4"/>
    <row r="400" spans="1:38" s="28" customFormat="1" ht="16.5" outlineLevel="4" thickBot="1">
      <c r="A400" s="90">
        <v>380</v>
      </c>
      <c r="B400" s="72"/>
      <c r="C400" s="72"/>
      <c r="D400" s="73" t="s">
        <v>356</v>
      </c>
      <c r="E400" s="86"/>
      <c r="F400" s="46">
        <v>0</v>
      </c>
      <c r="G400" s="24"/>
      <c r="H400" s="46">
        <v>0</v>
      </c>
      <c r="I400" s="24"/>
      <c r="J400" s="46">
        <v>0</v>
      </c>
      <c r="K400" s="24"/>
      <c r="L400" s="46">
        <v>0</v>
      </c>
      <c r="M400" s="24"/>
      <c r="N400" s="46">
        <v>0</v>
      </c>
      <c r="O400" s="24"/>
      <c r="P400" s="46">
        <v>-1645</v>
      </c>
      <c r="Q400" s="24"/>
      <c r="R400" s="46">
        <v>-2445</v>
      </c>
      <c r="S400" s="24"/>
      <c r="T400" s="46">
        <v>0</v>
      </c>
      <c r="U400" s="25"/>
      <c r="V400" s="46">
        <v>0</v>
      </c>
      <c r="W400" s="24"/>
      <c r="X400" s="46"/>
      <c r="Y400" s="24"/>
      <c r="Z400" s="46"/>
      <c r="AA400" s="24"/>
      <c r="AC400" s="25"/>
      <c r="AD400" s="62"/>
      <c r="AE400" s="25"/>
      <c r="AF400" s="33"/>
      <c r="AG400" s="27"/>
      <c r="AH400" s="33"/>
      <c r="AI400" s="27"/>
      <c r="AJ400" s="34"/>
      <c r="AK400" s="25"/>
      <c r="AL400" s="33"/>
    </row>
    <row r="401" spans="1:38" s="28" customFormat="1" ht="16.5" outlineLevel="4" thickBot="1">
      <c r="A401" s="90">
        <v>390</v>
      </c>
      <c r="B401" s="72"/>
      <c r="C401" s="72"/>
      <c r="D401" s="73" t="s">
        <v>482</v>
      </c>
      <c r="E401" s="86"/>
      <c r="F401" s="46"/>
      <c r="G401" s="24"/>
      <c r="H401" s="46"/>
      <c r="I401" s="24"/>
      <c r="J401" s="46"/>
      <c r="K401" s="24"/>
      <c r="L401" s="46"/>
      <c r="M401" s="24"/>
      <c r="N401" s="46"/>
      <c r="O401" s="24"/>
      <c r="P401" s="46"/>
      <c r="Q401" s="24"/>
      <c r="R401" s="46"/>
      <c r="S401" s="24"/>
      <c r="T401" s="46"/>
      <c r="U401" s="25"/>
      <c r="V401" s="46"/>
      <c r="W401" s="24"/>
      <c r="X401" s="46"/>
      <c r="Y401" s="24"/>
      <c r="Z401" s="46"/>
      <c r="AA401" s="24"/>
      <c r="AC401" s="25"/>
      <c r="AD401" s="62">
        <v>-10025</v>
      </c>
      <c r="AE401" s="25"/>
      <c r="AF401" s="33"/>
      <c r="AG401" s="27"/>
      <c r="AH401" s="33"/>
      <c r="AI401" s="27"/>
      <c r="AJ401" s="34"/>
      <c r="AK401" s="25"/>
      <c r="AL401" s="33"/>
    </row>
    <row r="402" spans="1:38" s="39" customFormat="1" outlineLevel="3">
      <c r="A402" s="90">
        <v>381</v>
      </c>
      <c r="B402" s="72"/>
      <c r="C402" s="72" t="s">
        <v>495</v>
      </c>
      <c r="D402" s="73"/>
      <c r="E402" s="86"/>
      <c r="F402" s="35">
        <f>ROUND(SUM(F387:F400),5)</f>
        <v>660506</v>
      </c>
      <c r="G402" s="35"/>
      <c r="H402" s="35">
        <f>ROUND(SUM(H387:H400),5)</f>
        <v>521606</v>
      </c>
      <c r="I402" s="35"/>
      <c r="J402" s="35">
        <f>J390+J394+J398+J400+J401</f>
        <v>319161</v>
      </c>
      <c r="K402" s="35"/>
      <c r="L402" s="35">
        <f>L390+L394+L398+L400+L401</f>
        <v>315625</v>
      </c>
      <c r="M402" s="35"/>
      <c r="N402" s="35">
        <f>N390+N394+N398+N400+N401</f>
        <v>293723</v>
      </c>
      <c r="O402" s="35"/>
      <c r="P402" s="35">
        <f>P390+P394+P398+P400+P401</f>
        <v>310324</v>
      </c>
      <c r="Q402" s="35"/>
      <c r="R402" s="35">
        <f>R390+R394+R398+R400+R401</f>
        <v>306161</v>
      </c>
      <c r="S402" s="35"/>
      <c r="T402" s="35">
        <f>T390+T394+T398+T400+T401</f>
        <v>308960</v>
      </c>
      <c r="U402" s="36"/>
      <c r="V402" s="35">
        <f>ROUND(SUM(V387:V400),5)</f>
        <v>298672</v>
      </c>
      <c r="W402" s="35"/>
      <c r="X402" s="35">
        <f>ROUND(SUM(X387:X400),5)</f>
        <v>300002</v>
      </c>
      <c r="Y402" s="35"/>
      <c r="Z402" s="35">
        <f>ROUND((V402-X402),5)</f>
        <v>-1330</v>
      </c>
      <c r="AA402" s="35"/>
      <c r="AB402" s="35">
        <f>AB390+AB394+AB398+AB400+AB401</f>
        <v>328000</v>
      </c>
      <c r="AC402" s="36"/>
      <c r="AD402" s="59">
        <f>AD390+AD394+AD398+AD400+AD401</f>
        <v>326761</v>
      </c>
      <c r="AE402" s="36"/>
      <c r="AF402" s="37">
        <f>ROUND(SUM(AF387:AF396),5)</f>
        <v>329161</v>
      </c>
      <c r="AG402" s="38"/>
      <c r="AH402" s="37">
        <f>ROUND(SUM(AH387:AH396),5)</f>
        <v>316000</v>
      </c>
      <c r="AI402" s="38"/>
      <c r="AJ402" s="37">
        <f>ROUND(SUM(AJ387:AJ396),5)</f>
        <v>0</v>
      </c>
      <c r="AK402" s="36"/>
      <c r="AL402" s="35">
        <f t="shared" ref="AL402" si="70">ROUND(SUM(AL387:AL400),5)</f>
        <v>0</v>
      </c>
    </row>
    <row r="403" spans="1:38" s="28" customFormat="1" ht="30" hidden="1" customHeight="1" outlineLevel="2">
      <c r="A403" s="90">
        <v>382</v>
      </c>
      <c r="B403" s="72" t="s">
        <v>357</v>
      </c>
      <c r="C403" s="72"/>
      <c r="D403" s="73"/>
      <c r="E403" s="86"/>
      <c r="F403" s="24">
        <f>ROUND(SUM(F379:F382)+F386+F402,5)</f>
        <v>683896</v>
      </c>
      <c r="G403" s="24"/>
      <c r="H403" s="24">
        <f>ROUND(SUM(H379:H382)+H386+H402,5)</f>
        <v>529791</v>
      </c>
      <c r="I403" s="24"/>
      <c r="J403" s="24">
        <f>ROUND(SUM(J379:J382)+J386+J402,5)</f>
        <v>333406</v>
      </c>
      <c r="K403" s="24"/>
      <c r="L403" s="24">
        <f>ROUND(SUM(L379:L382)+L386+L402,5)</f>
        <v>335088</v>
      </c>
      <c r="M403" s="24"/>
      <c r="N403" s="24">
        <f>ROUND(SUM(N379:N382)+N386+N402,5)</f>
        <v>309315</v>
      </c>
      <c r="O403" s="24"/>
      <c r="P403" s="24">
        <f>ROUND(SUM(P379:P382)+P386+P402,5)</f>
        <v>324654</v>
      </c>
      <c r="Q403" s="24"/>
      <c r="R403" s="24">
        <f>ROUND(SUM(R379:R382)+R386+R402,5)</f>
        <v>323207</v>
      </c>
      <c r="S403" s="24"/>
      <c r="T403" s="24">
        <f>ROUND(SUM(T379:T382)+T386+T402,5)</f>
        <v>324003</v>
      </c>
      <c r="U403" s="25"/>
      <c r="V403" s="24">
        <f>ROUND(SUM(V379:V382)+V386+V402,5)</f>
        <v>311349</v>
      </c>
      <c r="W403" s="24"/>
      <c r="X403" s="24">
        <f>ROUND(SUM(X379:X382)+X386+X402,5)</f>
        <v>315861</v>
      </c>
      <c r="Y403" s="24"/>
      <c r="Z403" s="24">
        <f>ROUND((V403-X403),5)</f>
        <v>-4512</v>
      </c>
      <c r="AA403" s="24"/>
      <c r="AB403" s="24">
        <f>ROUND(SUM(AB379:AB382)+AB386+AB402,5)</f>
        <v>349700</v>
      </c>
      <c r="AC403" s="25"/>
      <c r="AD403" s="59">
        <f>ROUND(SUM(AD379:AD382)+AD386+AD402,5)</f>
        <v>342059</v>
      </c>
      <c r="AE403" s="25"/>
      <c r="AF403" s="26">
        <f>ROUND(SUM(AF379:AF382)+AF386+AF402,5)</f>
        <v>349361</v>
      </c>
      <c r="AG403" s="27"/>
      <c r="AH403" s="26">
        <f>ROUND(SUM(AH379:AH382)+AH386+AH402,5)</f>
        <v>334550</v>
      </c>
      <c r="AI403" s="27"/>
      <c r="AJ403" s="26">
        <f>ROUND(SUM(AJ379:AJ382)+AJ386+AJ402,5)</f>
        <v>0</v>
      </c>
      <c r="AK403" s="25"/>
      <c r="AL403" s="24">
        <f>ROUND(SUM(AL379:AL382)+AL386+AL402,5)</f>
        <v>0</v>
      </c>
    </row>
    <row r="404" spans="1:38" s="28" customFormat="1" ht="30" hidden="1" customHeight="1" outlineLevel="3">
      <c r="A404" s="90">
        <v>383</v>
      </c>
      <c r="B404" s="72" t="s">
        <v>358</v>
      </c>
      <c r="C404" s="72"/>
      <c r="D404" s="73"/>
      <c r="E404" s="86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5"/>
      <c r="V404" s="24"/>
      <c r="W404" s="24"/>
      <c r="X404" s="24"/>
      <c r="Y404" s="24"/>
      <c r="Z404" s="24"/>
      <c r="AA404" s="24"/>
      <c r="AB404" s="24"/>
      <c r="AC404" s="25"/>
      <c r="AD404" s="59"/>
      <c r="AE404" s="25"/>
      <c r="AF404" s="26"/>
      <c r="AG404" s="27"/>
      <c r="AH404" s="26"/>
      <c r="AI404" s="27"/>
      <c r="AJ404" s="26"/>
      <c r="AK404" s="25"/>
      <c r="AL404" s="24"/>
    </row>
    <row r="405" spans="1:38" s="28" customFormat="1" hidden="1" outlineLevel="3">
      <c r="A405" s="90">
        <v>384</v>
      </c>
      <c r="B405" s="72"/>
      <c r="C405" s="72" t="s">
        <v>359</v>
      </c>
      <c r="D405" s="73"/>
      <c r="E405" s="86"/>
      <c r="F405" s="46">
        <v>0</v>
      </c>
      <c r="G405" s="24"/>
      <c r="H405" s="46">
        <v>0</v>
      </c>
      <c r="I405" s="24"/>
      <c r="J405" s="46">
        <v>0</v>
      </c>
      <c r="K405" s="24"/>
      <c r="L405" s="46">
        <v>0</v>
      </c>
      <c r="M405" s="24"/>
      <c r="N405" s="46">
        <v>0</v>
      </c>
      <c r="O405" s="24"/>
      <c r="P405" s="46">
        <v>0</v>
      </c>
      <c r="Q405" s="24"/>
      <c r="R405" s="46">
        <v>0</v>
      </c>
      <c r="S405" s="24"/>
      <c r="T405" s="46">
        <v>0</v>
      </c>
      <c r="U405" s="25"/>
      <c r="V405" s="46">
        <v>0</v>
      </c>
      <c r="W405" s="24"/>
      <c r="X405" s="46"/>
      <c r="Y405" s="24"/>
      <c r="Z405" s="46"/>
      <c r="AA405" s="24"/>
      <c r="AB405" s="46">
        <v>0</v>
      </c>
      <c r="AC405" s="25"/>
      <c r="AD405" s="65">
        <v>0</v>
      </c>
      <c r="AE405" s="25"/>
      <c r="AF405" s="26"/>
      <c r="AG405" s="27"/>
      <c r="AH405" s="26"/>
      <c r="AI405" s="27"/>
      <c r="AJ405" s="26"/>
      <c r="AK405" s="25"/>
      <c r="AL405" s="46">
        <v>0</v>
      </c>
    </row>
    <row r="406" spans="1:38" s="28" customFormat="1" ht="16.5" hidden="1" outlineLevel="2" thickBot="1">
      <c r="A406" s="90">
        <v>385</v>
      </c>
      <c r="B406" s="72" t="s">
        <v>360</v>
      </c>
      <c r="C406" s="72"/>
      <c r="D406" s="73"/>
      <c r="E406" s="86"/>
      <c r="F406" s="47">
        <f>ROUND(SUM(F404:F405),5)</f>
        <v>0</v>
      </c>
      <c r="G406" s="24"/>
      <c r="H406" s="47">
        <f>ROUND(SUM(H404:H405),5)</f>
        <v>0</v>
      </c>
      <c r="I406" s="24"/>
      <c r="J406" s="47">
        <f>ROUND(SUM(J404:J405),5)</f>
        <v>0</v>
      </c>
      <c r="K406" s="24"/>
      <c r="L406" s="47">
        <f>ROUND(SUM(L404:L405),5)</f>
        <v>0</v>
      </c>
      <c r="M406" s="24"/>
      <c r="N406" s="47">
        <f>ROUND(SUM(N404:N405),5)</f>
        <v>0</v>
      </c>
      <c r="O406" s="24"/>
      <c r="P406" s="47">
        <f>ROUND(SUM(P404:P405),5)</f>
        <v>0</v>
      </c>
      <c r="Q406" s="24"/>
      <c r="R406" s="47">
        <f>ROUND(SUM(R404:R405),5)</f>
        <v>0</v>
      </c>
      <c r="S406" s="24"/>
      <c r="T406" s="47">
        <f>ROUND(SUM(T404:T405),5)</f>
        <v>0</v>
      </c>
      <c r="U406" s="25"/>
      <c r="V406" s="47">
        <f>ROUND(SUM(V404:V405),5)</f>
        <v>0</v>
      </c>
      <c r="W406" s="24"/>
      <c r="X406" s="47"/>
      <c r="Y406" s="24"/>
      <c r="Z406" s="47"/>
      <c r="AA406" s="24"/>
      <c r="AB406" s="47">
        <f t="shared" ref="AB406:AD406" si="71">ROUND(SUM(AB404:AB405),5)</f>
        <v>0</v>
      </c>
      <c r="AC406" s="25"/>
      <c r="AD406" s="66">
        <f t="shared" si="71"/>
        <v>0</v>
      </c>
      <c r="AE406" s="25"/>
      <c r="AF406" s="26"/>
      <c r="AG406" s="27"/>
      <c r="AH406" s="26"/>
      <c r="AI406" s="27"/>
      <c r="AJ406" s="26"/>
      <c r="AK406" s="25"/>
      <c r="AL406" s="47">
        <f t="shared" ref="AL406" si="72">ROUND(SUM(AL404:AL405),5)</f>
        <v>0</v>
      </c>
    </row>
    <row r="407" spans="1:38" s="28" customFormat="1" ht="30" customHeight="1" outlineLevel="1" collapsed="1">
      <c r="A407" s="90">
        <v>392</v>
      </c>
      <c r="B407" s="84" t="s">
        <v>361</v>
      </c>
      <c r="C407" s="84"/>
      <c r="D407" s="85"/>
      <c r="E407" s="86"/>
      <c r="F407" s="52">
        <f>F402+F380+F381+F382+F386</f>
        <v>683896</v>
      </c>
      <c r="G407" s="52"/>
      <c r="H407" s="52">
        <f>H402+H380+H381+H382+H386</f>
        <v>529791</v>
      </c>
      <c r="I407" s="52"/>
      <c r="J407" s="52">
        <f>J402+J380+J381+J382+J386</f>
        <v>333406</v>
      </c>
      <c r="K407" s="52"/>
      <c r="L407" s="52">
        <f>L402+L380+L381+L382+L386</f>
        <v>335088</v>
      </c>
      <c r="M407" s="52"/>
      <c r="N407" s="52">
        <f>N402+N380+N381+N382+N386</f>
        <v>309315</v>
      </c>
      <c r="O407" s="52"/>
      <c r="P407" s="52">
        <f>P402+P380+P381+P382+P386</f>
        <v>324654</v>
      </c>
      <c r="Q407" s="52"/>
      <c r="R407" s="52">
        <f>R402+R380+R381+R382+R386</f>
        <v>323207</v>
      </c>
      <c r="S407" s="52"/>
      <c r="T407" s="52">
        <f>T402+T380+T381+T382+T386</f>
        <v>324003</v>
      </c>
      <c r="U407" s="52"/>
      <c r="V407" s="52">
        <f>ROUND(V378+V403+V406,5)</f>
        <v>311349</v>
      </c>
      <c r="W407" s="52"/>
      <c r="X407" s="52">
        <f>ROUND(X378+X403+X406,5)</f>
        <v>315861</v>
      </c>
      <c r="Y407" s="52"/>
      <c r="Z407" s="52">
        <f>ROUND((V407-X407),5)</f>
        <v>-4512</v>
      </c>
      <c r="AA407" s="52"/>
      <c r="AB407" s="52">
        <f>AB402+AB380+AB381+AB382+AB386</f>
        <v>349700</v>
      </c>
      <c r="AC407" s="52"/>
      <c r="AD407" s="60">
        <f>AD402+AD380+AD381+AD382+AD386</f>
        <v>342059</v>
      </c>
      <c r="AE407" s="52"/>
      <c r="AF407" s="51">
        <f>ROUND(AF378+AF403+AF406,5)</f>
        <v>349361</v>
      </c>
      <c r="AG407" s="51"/>
      <c r="AH407" s="51">
        <f>ROUND(AH378+AH403+AH406,5)</f>
        <v>334550</v>
      </c>
      <c r="AI407" s="51"/>
      <c r="AJ407" s="51">
        <f>ROUND(AJ378+AJ403+AJ406,5)</f>
        <v>0</v>
      </c>
      <c r="AK407" s="52"/>
      <c r="AL407" s="52">
        <f>ROUND(AL378+AL403+AL406,5)</f>
        <v>0</v>
      </c>
    </row>
    <row r="408" spans="1:38" s="28" customFormat="1" ht="30" customHeight="1" outlineLevel="2">
      <c r="A408" s="90">
        <v>393</v>
      </c>
      <c r="B408" s="72" t="s">
        <v>362</v>
      </c>
      <c r="C408" s="72"/>
      <c r="D408" s="73"/>
      <c r="E408" s="86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5"/>
      <c r="V408" s="24"/>
      <c r="W408" s="24"/>
      <c r="X408" s="24"/>
      <c r="Y408" s="24"/>
      <c r="Z408" s="24"/>
      <c r="AA408" s="24"/>
      <c r="AC408" s="25"/>
      <c r="AD408" s="62"/>
      <c r="AE408" s="25"/>
      <c r="AF408" s="34"/>
      <c r="AG408" s="27"/>
      <c r="AH408" s="34"/>
      <c r="AI408" s="27"/>
      <c r="AJ408" s="34"/>
      <c r="AK408" s="25"/>
      <c r="AL408" s="34"/>
    </row>
    <row r="409" spans="1:38" s="28" customFormat="1" outlineLevel="2">
      <c r="A409" s="90">
        <v>394</v>
      </c>
      <c r="B409" s="72" t="s">
        <v>363</v>
      </c>
      <c r="C409" s="72"/>
      <c r="D409" s="73"/>
      <c r="E409" s="86"/>
      <c r="F409" s="24">
        <v>5785</v>
      </c>
      <c r="G409" s="24"/>
      <c r="H409" s="24">
        <v>6859</v>
      </c>
      <c r="I409" s="24"/>
      <c r="J409" s="24">
        <v>15520</v>
      </c>
      <c r="K409" s="24"/>
      <c r="L409" s="24">
        <v>12240</v>
      </c>
      <c r="M409" s="24"/>
      <c r="N409" s="24">
        <v>40901</v>
      </c>
      <c r="O409" s="24"/>
      <c r="P409" s="24">
        <v>9277</v>
      </c>
      <c r="Q409" s="24"/>
      <c r="R409" s="24">
        <v>5359</v>
      </c>
      <c r="S409" s="24"/>
      <c r="T409" s="24">
        <v>1631</v>
      </c>
      <c r="U409" s="25"/>
      <c r="V409" s="24">
        <v>1631</v>
      </c>
      <c r="W409" s="24"/>
      <c r="X409" s="24">
        <v>8321</v>
      </c>
      <c r="Y409" s="24"/>
      <c r="Z409" s="24">
        <f>ROUND((V409-X409),5)</f>
        <v>-6690</v>
      </c>
      <c r="AA409" s="24"/>
      <c r="AB409" s="24">
        <v>21000</v>
      </c>
      <c r="AC409" s="25"/>
      <c r="AD409" s="59">
        <v>3681</v>
      </c>
      <c r="AE409" s="25"/>
      <c r="AF409" s="26">
        <v>10000</v>
      </c>
      <c r="AG409" s="27"/>
      <c r="AH409" s="26">
        <v>5000</v>
      </c>
      <c r="AI409" s="27"/>
      <c r="AJ409" s="26"/>
      <c r="AK409" s="25"/>
      <c r="AL409" s="26"/>
    </row>
    <row r="410" spans="1:38" s="28" customFormat="1" outlineLevel="2">
      <c r="A410" s="90">
        <v>395</v>
      </c>
      <c r="B410" s="72" t="s">
        <v>364</v>
      </c>
      <c r="C410" s="72"/>
      <c r="D410" s="73"/>
      <c r="E410" s="86"/>
      <c r="F410" s="24"/>
      <c r="G410" s="24"/>
      <c r="H410" s="24"/>
      <c r="I410" s="24"/>
      <c r="J410" s="24">
        <v>0</v>
      </c>
      <c r="K410" s="24"/>
      <c r="L410" s="24">
        <v>0</v>
      </c>
      <c r="M410" s="24"/>
      <c r="N410" s="24">
        <v>0</v>
      </c>
      <c r="O410" s="24"/>
      <c r="P410" s="24">
        <v>3253</v>
      </c>
      <c r="Q410" s="24"/>
      <c r="R410" s="24">
        <v>9250</v>
      </c>
      <c r="S410" s="24"/>
      <c r="T410" s="24">
        <v>0</v>
      </c>
      <c r="U410" s="25"/>
      <c r="V410" s="24">
        <v>0</v>
      </c>
      <c r="W410" s="24"/>
      <c r="X410" s="24">
        <v>5000</v>
      </c>
      <c r="Y410" s="24"/>
      <c r="Z410" s="24">
        <f>ROUND((V410-X410),5)</f>
        <v>-5000</v>
      </c>
      <c r="AA410" s="24"/>
      <c r="AB410" s="24">
        <v>5000</v>
      </c>
      <c r="AC410" s="25"/>
      <c r="AD410" s="59">
        <v>0</v>
      </c>
      <c r="AE410" s="25"/>
      <c r="AF410" s="26">
        <v>5000</v>
      </c>
      <c r="AG410" s="27"/>
      <c r="AH410" s="26">
        <v>5000</v>
      </c>
      <c r="AI410" s="27"/>
      <c r="AJ410" s="26"/>
      <c r="AK410" s="25"/>
      <c r="AL410" s="26"/>
    </row>
    <row r="411" spans="1:38" s="28" customFormat="1" outlineLevel="2">
      <c r="A411" s="90">
        <v>396</v>
      </c>
      <c r="B411" s="72" t="s">
        <v>365</v>
      </c>
      <c r="C411" s="72"/>
      <c r="D411" s="73"/>
      <c r="E411" s="86"/>
      <c r="F411" s="24"/>
      <c r="G411" s="24"/>
      <c r="H411" s="24">
        <v>15000</v>
      </c>
      <c r="I411" s="24"/>
      <c r="J411" s="24">
        <v>0</v>
      </c>
      <c r="K411" s="24"/>
      <c r="L411" s="24">
        <v>0</v>
      </c>
      <c r="M411" s="24"/>
      <c r="N411" s="24">
        <v>0</v>
      </c>
      <c r="O411" s="24"/>
      <c r="P411" s="24">
        <v>25811</v>
      </c>
      <c r="Q411" s="24"/>
      <c r="R411" s="24">
        <v>17000</v>
      </c>
      <c r="S411" s="24"/>
      <c r="T411" s="24">
        <v>19852</v>
      </c>
      <c r="U411" s="25"/>
      <c r="V411" s="24">
        <v>7500</v>
      </c>
      <c r="W411" s="24"/>
      <c r="X411" s="24">
        <v>0</v>
      </c>
      <c r="Y411" s="24"/>
      <c r="Z411" s="24">
        <f>ROUND((V411-X411),5)</f>
        <v>7500</v>
      </c>
      <c r="AA411" s="24"/>
      <c r="AB411" s="24">
        <v>16000</v>
      </c>
      <c r="AC411" s="25"/>
      <c r="AD411" s="59">
        <v>23013</v>
      </c>
      <c r="AE411" s="25"/>
      <c r="AF411" s="26">
        <v>15000</v>
      </c>
      <c r="AG411" s="27"/>
      <c r="AH411" s="26">
        <v>16000</v>
      </c>
      <c r="AI411" s="27"/>
      <c r="AJ411" s="26"/>
      <c r="AK411" s="25"/>
      <c r="AL411" s="26"/>
    </row>
    <row r="412" spans="1:38" s="28" customFormat="1" outlineLevel="2">
      <c r="A412" s="90">
        <v>397</v>
      </c>
      <c r="B412" s="72" t="s">
        <v>366</v>
      </c>
      <c r="C412" s="72"/>
      <c r="D412" s="73"/>
      <c r="E412" s="86"/>
      <c r="F412" s="24"/>
      <c r="G412" s="24"/>
      <c r="H412" s="24"/>
      <c r="I412" s="24"/>
      <c r="J412" s="24">
        <v>0</v>
      </c>
      <c r="K412" s="24"/>
      <c r="L412" s="24">
        <v>2003</v>
      </c>
      <c r="M412" s="24"/>
      <c r="N412" s="24">
        <v>254</v>
      </c>
      <c r="O412" s="24"/>
      <c r="P412" s="24">
        <v>2159</v>
      </c>
      <c r="Q412" s="24"/>
      <c r="R412" s="24">
        <v>0</v>
      </c>
      <c r="S412" s="24"/>
      <c r="T412" s="24">
        <v>21187</v>
      </c>
      <c r="U412" s="25"/>
      <c r="V412" s="24">
        <v>13040</v>
      </c>
      <c r="W412" s="24"/>
      <c r="X412" s="24">
        <v>3600</v>
      </c>
      <c r="Y412" s="24"/>
      <c r="Z412" s="24">
        <f>ROUND((V412-X412),5)</f>
        <v>9440</v>
      </c>
      <c r="AA412" s="24"/>
      <c r="AB412" s="24">
        <v>2500</v>
      </c>
      <c r="AC412" s="25"/>
      <c r="AD412" s="59">
        <v>4670</v>
      </c>
      <c r="AE412" s="25"/>
      <c r="AF412" s="26">
        <v>2500</v>
      </c>
      <c r="AG412" s="27"/>
      <c r="AH412" s="26">
        <v>6500</v>
      </c>
      <c r="AI412" s="27"/>
      <c r="AJ412" s="26"/>
      <c r="AK412" s="25"/>
      <c r="AL412" s="26"/>
    </row>
    <row r="413" spans="1:38" s="28" customFormat="1" outlineLevel="2">
      <c r="A413" s="90">
        <v>398</v>
      </c>
      <c r="B413" s="72" t="s">
        <v>367</v>
      </c>
      <c r="C413" s="72"/>
      <c r="D413" s="73"/>
      <c r="E413" s="86"/>
      <c r="F413" s="24"/>
      <c r="G413" s="24"/>
      <c r="H413" s="24"/>
      <c r="I413" s="24"/>
      <c r="J413" s="24">
        <v>0</v>
      </c>
      <c r="K413" s="24"/>
      <c r="L413" s="24">
        <v>3675</v>
      </c>
      <c r="M413" s="24"/>
      <c r="N413" s="24">
        <v>52247</v>
      </c>
      <c r="O413" s="24"/>
      <c r="P413" s="24">
        <v>0</v>
      </c>
      <c r="Q413" s="24"/>
      <c r="R413" s="24">
        <v>0</v>
      </c>
      <c r="S413" s="24"/>
      <c r="T413" s="24"/>
      <c r="U413" s="25"/>
      <c r="V413" s="24">
        <v>0</v>
      </c>
      <c r="W413" s="24"/>
      <c r="X413" s="24"/>
      <c r="Y413" s="24"/>
      <c r="Z413" s="24"/>
      <c r="AA413" s="24"/>
      <c r="AC413" s="25"/>
      <c r="AD413" s="62"/>
      <c r="AE413" s="25"/>
      <c r="AF413" s="34"/>
      <c r="AG413" s="27"/>
      <c r="AH413" s="34"/>
      <c r="AI413" s="27"/>
      <c r="AJ413" s="34"/>
      <c r="AK413" s="25"/>
      <c r="AL413" s="34"/>
    </row>
    <row r="414" spans="1:38" s="28" customFormat="1" outlineLevel="2">
      <c r="A414" s="90">
        <v>399</v>
      </c>
      <c r="B414" s="72" t="s">
        <v>368</v>
      </c>
      <c r="C414" s="72"/>
      <c r="D414" s="73"/>
      <c r="E414" s="86"/>
      <c r="F414" s="24"/>
      <c r="G414" s="24"/>
      <c r="H414" s="24"/>
      <c r="I414" s="24"/>
      <c r="J414" s="24">
        <v>0</v>
      </c>
      <c r="K414" s="24"/>
      <c r="L414" s="24">
        <v>0</v>
      </c>
      <c r="M414" s="24"/>
      <c r="N414" s="24">
        <v>45844</v>
      </c>
      <c r="O414" s="24"/>
      <c r="P414" s="24">
        <v>50012</v>
      </c>
      <c r="Q414" s="24"/>
      <c r="R414" s="24">
        <v>50012</v>
      </c>
      <c r="S414" s="24"/>
      <c r="T414" s="24">
        <v>4168</v>
      </c>
      <c r="U414" s="25"/>
      <c r="V414" s="24">
        <v>4168</v>
      </c>
      <c r="W414" s="24"/>
      <c r="X414" s="24">
        <v>8332</v>
      </c>
      <c r="Y414" s="24"/>
      <c r="Z414" s="24">
        <f>ROUND((V414-X414),5)</f>
        <v>-4164</v>
      </c>
      <c r="AA414" s="24"/>
      <c r="AB414" s="24"/>
      <c r="AC414" s="25"/>
      <c r="AD414" s="59"/>
      <c r="AE414" s="25"/>
      <c r="AF414" s="26"/>
      <c r="AG414" s="27"/>
      <c r="AH414" s="26">
        <v>0</v>
      </c>
      <c r="AI414" s="27"/>
      <c r="AJ414" s="26"/>
      <c r="AK414" s="25"/>
      <c r="AL414" s="26"/>
    </row>
    <row r="415" spans="1:38" s="28" customFormat="1" outlineLevel="2">
      <c r="A415" s="90">
        <v>400</v>
      </c>
      <c r="B415" s="72" t="s">
        <v>369</v>
      </c>
      <c r="C415" s="72"/>
      <c r="D415" s="73"/>
      <c r="E415" s="86"/>
      <c r="F415" s="24"/>
      <c r="G415" s="24"/>
      <c r="H415" s="24"/>
      <c r="I415" s="24"/>
      <c r="J415" s="24">
        <v>0</v>
      </c>
      <c r="K415" s="24"/>
      <c r="L415" s="24">
        <v>0</v>
      </c>
      <c r="M415" s="24"/>
      <c r="N415" s="24">
        <v>0</v>
      </c>
      <c r="O415" s="24"/>
      <c r="P415" s="24">
        <v>0</v>
      </c>
      <c r="Q415" s="24"/>
      <c r="R415" s="24">
        <v>0</v>
      </c>
      <c r="S415" s="24"/>
      <c r="T415" s="24">
        <v>41310</v>
      </c>
      <c r="U415" s="25"/>
      <c r="V415" s="24">
        <v>34209</v>
      </c>
      <c r="W415" s="24"/>
      <c r="X415" s="24">
        <v>21000</v>
      </c>
      <c r="Y415" s="24"/>
      <c r="Z415" s="24">
        <f>ROUND((V415-X415),5)</f>
        <v>13209</v>
      </c>
      <c r="AA415" s="24"/>
      <c r="AB415" s="24">
        <v>10000</v>
      </c>
      <c r="AC415" s="25"/>
      <c r="AD415" s="59">
        <v>34814</v>
      </c>
      <c r="AE415" s="25"/>
      <c r="AF415" s="26">
        <v>25000</v>
      </c>
      <c r="AG415" s="27"/>
      <c r="AH415" s="26">
        <v>20000</v>
      </c>
      <c r="AI415" s="27"/>
      <c r="AJ415" s="26"/>
      <c r="AK415" s="25"/>
      <c r="AL415" s="26"/>
    </row>
    <row r="416" spans="1:38" s="28" customFormat="1" outlineLevel="2">
      <c r="A416" s="90">
        <v>401</v>
      </c>
      <c r="B416" s="72" t="s">
        <v>454</v>
      </c>
      <c r="C416" s="72"/>
      <c r="D416" s="73"/>
      <c r="E416" s="86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5"/>
      <c r="V416" s="24"/>
      <c r="W416" s="24"/>
      <c r="X416" s="24"/>
      <c r="Y416" s="24"/>
      <c r="Z416" s="24"/>
      <c r="AA416" s="24"/>
      <c r="AB416" s="24">
        <v>25000</v>
      </c>
      <c r="AC416" s="25"/>
      <c r="AD416" s="59">
        <v>0</v>
      </c>
      <c r="AE416" s="25"/>
      <c r="AF416" s="46"/>
      <c r="AG416" s="27"/>
      <c r="AH416" s="46"/>
      <c r="AI416" s="27"/>
      <c r="AJ416" s="46"/>
      <c r="AK416" s="25"/>
      <c r="AL416" s="46"/>
    </row>
    <row r="417" spans="1:38" s="28" customFormat="1" ht="16.5" outlineLevel="2" thickBot="1">
      <c r="A417" s="90">
        <v>402</v>
      </c>
      <c r="B417" s="72" t="s">
        <v>370</v>
      </c>
      <c r="C417" s="72"/>
      <c r="D417" s="73"/>
      <c r="E417" s="86"/>
      <c r="F417" s="33"/>
      <c r="G417" s="24"/>
      <c r="H417" s="33"/>
      <c r="I417" s="24"/>
      <c r="J417" s="33">
        <v>0</v>
      </c>
      <c r="K417" s="24"/>
      <c r="L417" s="33">
        <v>0</v>
      </c>
      <c r="M417" s="24"/>
      <c r="N417" s="33">
        <v>0</v>
      </c>
      <c r="O417" s="24"/>
      <c r="P417" s="33">
        <v>0</v>
      </c>
      <c r="Q417" s="24"/>
      <c r="R417" s="33">
        <v>0</v>
      </c>
      <c r="S417" s="24"/>
      <c r="T417" s="33">
        <v>22012</v>
      </c>
      <c r="U417" s="25"/>
      <c r="V417" s="33">
        <v>0</v>
      </c>
      <c r="W417" s="24"/>
      <c r="X417" s="33">
        <v>0</v>
      </c>
      <c r="Y417" s="24"/>
      <c r="Z417" s="33">
        <f>ROUND((V417-X417),5)</f>
        <v>0</v>
      </c>
      <c r="AA417" s="24"/>
      <c r="AB417" s="33">
        <v>22499</v>
      </c>
      <c r="AC417" s="25"/>
      <c r="AD417" s="61">
        <v>22499</v>
      </c>
      <c r="AE417" s="25"/>
      <c r="AF417" s="33">
        <v>25000</v>
      </c>
      <c r="AG417" s="27"/>
      <c r="AH417" s="33">
        <v>25000</v>
      </c>
      <c r="AI417" s="27"/>
      <c r="AJ417" s="33"/>
      <c r="AK417" s="25"/>
      <c r="AL417" s="33"/>
    </row>
    <row r="418" spans="1:38" s="28" customFormat="1" ht="30" customHeight="1" outlineLevel="1" thickBot="1">
      <c r="A418" s="90">
        <v>403</v>
      </c>
      <c r="B418" s="84" t="s">
        <v>371</v>
      </c>
      <c r="C418" s="84"/>
      <c r="D418" s="85"/>
      <c r="E418" s="86"/>
      <c r="F418" s="52">
        <f>ROUND(SUM(F408:F417),5)</f>
        <v>5785</v>
      </c>
      <c r="G418" s="52"/>
      <c r="H418" s="52">
        <f>ROUND(SUM(H408:H417),5)</f>
        <v>21859</v>
      </c>
      <c r="I418" s="52"/>
      <c r="J418" s="52">
        <f>ROUND(SUM(J408:J417),5)</f>
        <v>15520</v>
      </c>
      <c r="K418" s="52"/>
      <c r="L418" s="52">
        <f>ROUND(SUM(L408:L417),5)</f>
        <v>17918</v>
      </c>
      <c r="M418" s="52"/>
      <c r="N418" s="52">
        <f>ROUND(SUM(N408:N417),5)</f>
        <v>139246</v>
      </c>
      <c r="O418" s="52"/>
      <c r="P418" s="52">
        <f>ROUND(SUM(P408:P417),5)</f>
        <v>90512</v>
      </c>
      <c r="Q418" s="52"/>
      <c r="R418" s="52">
        <f>ROUND(SUM(R408:R417),5)</f>
        <v>81621</v>
      </c>
      <c r="S418" s="52"/>
      <c r="T418" s="52">
        <f>ROUND(SUM(T408:T417),5)</f>
        <v>110160</v>
      </c>
      <c r="U418" s="52"/>
      <c r="V418" s="52">
        <f>ROUND(SUM(V408:V417),5)</f>
        <v>60548</v>
      </c>
      <c r="W418" s="52"/>
      <c r="X418" s="52">
        <f>ROUND(SUM(X408:X417),5)</f>
        <v>46253</v>
      </c>
      <c r="Y418" s="52"/>
      <c r="Z418" s="52">
        <f>ROUND((V418-X418),5)</f>
        <v>14295</v>
      </c>
      <c r="AA418" s="52"/>
      <c r="AB418" s="52">
        <f t="shared" ref="AB418:AD418" si="73">ROUND(SUM(AB408:AB417),5)</f>
        <v>101999</v>
      </c>
      <c r="AC418" s="52"/>
      <c r="AD418" s="60">
        <f t="shared" si="73"/>
        <v>88677</v>
      </c>
      <c r="AE418" s="52"/>
      <c r="AF418" s="51">
        <f>ROUND(SUM(AF408:AF417),5)</f>
        <v>82500</v>
      </c>
      <c r="AG418" s="51"/>
      <c r="AH418" s="51">
        <f>ROUND(SUM(AH408:AH417),5)</f>
        <v>77500</v>
      </c>
      <c r="AI418" s="51"/>
      <c r="AJ418" s="51">
        <f>ROUND(SUM(AJ408:AJ417),5)</f>
        <v>0</v>
      </c>
      <c r="AK418" s="52"/>
      <c r="AL418" s="52">
        <f t="shared" ref="AL418" si="74">ROUND(SUM(AL408:AL417),5)</f>
        <v>0</v>
      </c>
    </row>
    <row r="419" spans="1:38" s="28" customFormat="1" ht="30" hidden="1" customHeight="1" outlineLevel="1" thickBot="1">
      <c r="A419" s="90">
        <v>404</v>
      </c>
      <c r="B419" s="72" t="s">
        <v>372</v>
      </c>
      <c r="C419" s="72"/>
      <c r="D419" s="73"/>
      <c r="E419" s="86"/>
      <c r="F419" s="46">
        <v>0</v>
      </c>
      <c r="G419" s="24"/>
      <c r="H419" s="46">
        <v>0</v>
      </c>
      <c r="I419" s="24"/>
      <c r="J419" s="46">
        <v>0</v>
      </c>
      <c r="K419" s="24"/>
      <c r="L419" s="46">
        <v>0</v>
      </c>
      <c r="M419" s="24"/>
      <c r="N419" s="46">
        <v>0</v>
      </c>
      <c r="O419" s="24"/>
      <c r="P419" s="46">
        <v>35</v>
      </c>
      <c r="Q419" s="24"/>
      <c r="R419" s="46">
        <v>0</v>
      </c>
      <c r="S419" s="24"/>
      <c r="T419" s="46">
        <v>0</v>
      </c>
      <c r="U419" s="25"/>
      <c r="V419" s="46">
        <v>0</v>
      </c>
      <c r="W419" s="24"/>
      <c r="X419" s="46"/>
      <c r="Y419" s="24"/>
      <c r="Z419" s="46"/>
      <c r="AA419" s="24"/>
      <c r="AB419" s="46">
        <v>0</v>
      </c>
      <c r="AC419" s="25"/>
      <c r="AD419" s="65">
        <v>0</v>
      </c>
      <c r="AE419" s="25"/>
      <c r="AF419" s="47"/>
      <c r="AG419" s="27"/>
      <c r="AH419" s="47"/>
      <c r="AI419" s="27"/>
      <c r="AJ419" s="47"/>
      <c r="AK419" s="25"/>
      <c r="AL419" s="46">
        <v>0</v>
      </c>
    </row>
    <row r="420" spans="1:38" s="28" customFormat="1" ht="16.5" collapsed="1" thickBot="1">
      <c r="A420" s="90">
        <v>405</v>
      </c>
      <c r="B420" s="80" t="s">
        <v>474</v>
      </c>
      <c r="C420" s="80"/>
      <c r="D420" s="81"/>
      <c r="E420" s="86"/>
      <c r="F420" s="53">
        <f ca="1">ROUND(SUM(F127:F422)+SUM(F184:F186)+SUM(F242:F244)+SUM(F284:F287)+F312+SUM(F341:F342)+F362+F377+F407+SUM(F418:F419),5)</f>
        <v>2567599</v>
      </c>
      <c r="G420" s="49"/>
      <c r="H420" s="53">
        <f ca="1">ROUND(SUM(H127:H422)+SUM(H184:H186)+SUM(H242:H244)+SUM(H284:H287)+H312+SUM(H341:H342)+H362+H377+H407+SUM(H418:H419),5)</f>
        <v>2567599</v>
      </c>
      <c r="I420" s="49"/>
      <c r="J420" s="53">
        <v>2681594</v>
      </c>
      <c r="K420" s="49"/>
      <c r="L420" s="53">
        <v>2702311</v>
      </c>
      <c r="M420" s="49"/>
      <c r="N420" s="53">
        <v>2565006</v>
      </c>
      <c r="O420" s="49"/>
      <c r="P420" s="53">
        <f ca="1">ROUND(SUM(P127:P422)+SUM(P184:P186)+SUM(P242:P244)+SUM(P284:P287)+P312+SUM(P341:P342)+P362+P377+P407+SUM(P418:P419),5)</f>
        <v>2567599</v>
      </c>
      <c r="Q420" s="49"/>
      <c r="R420" s="53">
        <f ca="1">ROUND(SUM(R127:R422)+SUM(R184:R186)+SUM(R242:R244)+SUM(R284:R287)+R312+SUM(R341:R342)+R362+R377+R407+SUM(R418:R419),5)</f>
        <v>2707294</v>
      </c>
      <c r="S420" s="49"/>
      <c r="T420" s="53">
        <f ca="1">ROUND(SUM(T127:T422)+SUM(T184:T186)+SUM(T242:T244)+SUM(T284:T287)+T312+SUM(T341:T342)+T362+T377+T407+SUM(T418:T419),5)</f>
        <v>2905242</v>
      </c>
      <c r="U420" s="49"/>
      <c r="V420" s="53">
        <f ca="1">ROUND(SUM(V127:V422)+SUM(V184:V186)+SUM(V242:V244)+SUM(V284:V287)+V312+SUM(V341:V342)+V362+V377+V407+SUM(V418:V419),5)</f>
        <v>2492882</v>
      </c>
      <c r="W420" s="49"/>
      <c r="X420" s="53">
        <f ca="1">ROUND(SUM(X127:X422)+SUM(X184:X186)+SUM(X242:X244)+SUM(X284:X287)+X312+SUM(X341:X342)+X362+X377+X407+SUM(X418:X419),5)</f>
        <v>2096934</v>
      </c>
      <c r="Y420" s="49"/>
      <c r="Z420" s="53">
        <f ca="1">ROUND((V420-X420),5)</f>
        <v>395948</v>
      </c>
      <c r="AA420" s="49"/>
      <c r="AB420" s="53">
        <f ca="1">ROUND(SUM(AB127:AB422)+SUM(AB184:AB186)+SUM(AB242:AB244)+SUM(AB284:AB287)+AB312+SUM(AB341:AB342)+AB362+AB377+AB407+SUM(AB418:AB419),5)</f>
        <v>2914000</v>
      </c>
      <c r="AC420" s="49"/>
      <c r="AD420" s="67">
        <f>AD184+AD242+AD284+AD312+AD341+AD362+AD377+AD407+AD418</f>
        <v>3007745</v>
      </c>
      <c r="AE420" s="49"/>
      <c r="AF420" s="53">
        <f ca="1">ROUND(SUM(AF127:AF422)+SUM(AF184:AF186)+SUM(AF242:AF244)+SUM(AF284:AF287)+AF312+SUM(AF341:AF342)+AF362+AF377+AF407+SUM(AF418:AF419),5)</f>
        <v>2856904</v>
      </c>
      <c r="AG420" s="50"/>
      <c r="AH420" s="53">
        <f ca="1">ROUND(SUM(AH127:AH422)+SUM(AH184:AH186)+SUM(AH242:AH244)+SUM(AH284:AH287)+AH312+SUM(AH341:AH342)+AH362+AH377+AH407+SUM(AH418:AH419),5)</f>
        <v>2912485</v>
      </c>
      <c r="AI420" s="50"/>
      <c r="AJ420" s="53">
        <f ca="1">ROUND(SUM(AJ127:AJ422)+SUM(AJ184:AJ186)+SUM(AJ242:AJ244)+SUM(AJ284:AJ287)+AJ312+SUM(AJ341:AJ342)+AJ362+AJ377+AJ407+SUM(AJ418:AJ419),5)</f>
        <v>1555865</v>
      </c>
      <c r="AK420" s="49"/>
      <c r="AL420" s="53">
        <f ca="1">ROUND(SUM(AL127:AL422)+SUM(AL184:AL186)+SUM(AL242:AL244)+SUM(AL284:AL287)+AL312+SUM(AL341:AL342)+AL362+AL377+AL407+SUM(AL418:AL419),5)</f>
        <v>0</v>
      </c>
    </row>
    <row r="421" spans="1:38" s="28" customFormat="1" ht="30" customHeight="1">
      <c r="A421" s="90">
        <v>406</v>
      </c>
      <c r="B421" s="80" t="s">
        <v>475</v>
      </c>
      <c r="C421" s="80"/>
      <c r="D421" s="81"/>
      <c r="E421" s="86"/>
      <c r="F421" s="49">
        <v>-672697</v>
      </c>
      <c r="G421" s="49"/>
      <c r="H421" s="49">
        <v>240552</v>
      </c>
      <c r="I421" s="49"/>
      <c r="J421" s="49">
        <f>ROUND(J4+J126-J420,5)</f>
        <v>-270380</v>
      </c>
      <c r="K421" s="49"/>
      <c r="L421" s="49">
        <f>L123-L420</f>
        <v>-307243</v>
      </c>
      <c r="M421" s="49"/>
      <c r="N421" s="49">
        <f>ROUND(N4+N126-N420,5)</f>
        <v>158150</v>
      </c>
      <c r="O421" s="49"/>
      <c r="P421" s="49">
        <f ca="1">ROUND(P4+P126-P420,5)</f>
        <v>263135</v>
      </c>
      <c r="Q421" s="49"/>
      <c r="R421" s="49">
        <f ca="1">ROUND(R4+R126-R420,5)</f>
        <v>208668</v>
      </c>
      <c r="S421" s="49"/>
      <c r="T421" s="49">
        <v>218246</v>
      </c>
      <c r="U421" s="49"/>
      <c r="V421" s="49">
        <f ca="1">ROUND(V4+V126-V420,5)</f>
        <v>273814</v>
      </c>
      <c r="W421" s="49"/>
      <c r="X421" s="49">
        <f ca="1">X126-X420</f>
        <v>183583</v>
      </c>
      <c r="Y421" s="49"/>
      <c r="Z421" s="49">
        <f ca="1">ROUND(Z4+Z126-Z420,5)</f>
        <v>90231</v>
      </c>
      <c r="AA421" s="49"/>
      <c r="AB421" s="49">
        <f ca="1">AB123-AB420</f>
        <v>0</v>
      </c>
      <c r="AC421" s="49"/>
      <c r="AD421" s="64">
        <f>AD123-AD420</f>
        <v>102197</v>
      </c>
      <c r="AE421" s="49"/>
      <c r="AF421" s="50">
        <f ca="1">ROUND(AF4+AF126-AF420,5)</f>
        <v>-96904</v>
      </c>
      <c r="AG421" s="50"/>
      <c r="AH421" s="50">
        <f ca="1">ROUND(AH4+AH126-AH420,5)</f>
        <v>-55000</v>
      </c>
      <c r="AI421" s="50"/>
      <c r="AJ421" s="50"/>
      <c r="AK421" s="49"/>
      <c r="AL421" s="49">
        <f ca="1">AL123-AL420</f>
        <v>0</v>
      </c>
    </row>
    <row r="422" spans="1:38" s="28" customFormat="1" outlineLevel="1">
      <c r="A422" s="90">
        <v>407</v>
      </c>
      <c r="B422" s="72" t="s">
        <v>112</v>
      </c>
      <c r="C422" s="72"/>
      <c r="D422" s="73"/>
      <c r="E422" s="86"/>
      <c r="F422" s="24"/>
      <c r="G422" s="24"/>
      <c r="H422" s="24"/>
      <c r="I422" s="24"/>
      <c r="J422" s="48">
        <v>254912</v>
      </c>
      <c r="K422" s="24"/>
      <c r="L422" s="48">
        <v>666096</v>
      </c>
      <c r="M422" s="24"/>
      <c r="N422" s="24">
        <v>2650</v>
      </c>
      <c r="O422" s="24"/>
      <c r="P422" s="24">
        <v>0</v>
      </c>
      <c r="Q422" s="24"/>
      <c r="R422" s="24">
        <v>0</v>
      </c>
      <c r="S422" s="24"/>
      <c r="T422" s="24">
        <v>0</v>
      </c>
      <c r="U422" s="25"/>
      <c r="V422" s="24">
        <v>0</v>
      </c>
      <c r="W422" s="24"/>
      <c r="X422" s="24"/>
      <c r="Y422" s="24"/>
      <c r="Z422" s="24"/>
      <c r="AA422" s="24"/>
      <c r="AC422" s="25"/>
      <c r="AD422" s="62"/>
      <c r="AE422" s="25"/>
      <c r="AF422" s="18" t="s">
        <v>449</v>
      </c>
      <c r="AG422" s="19"/>
      <c r="AH422" s="18" t="s">
        <v>449</v>
      </c>
      <c r="AI422" s="19"/>
      <c r="AJ422" s="34"/>
      <c r="AK422" s="25"/>
      <c r="AL422" s="18"/>
    </row>
    <row r="423" spans="1:38" s="28" customFormat="1" ht="20.100000000000001" customHeight="1" outlineLevel="1">
      <c r="A423" s="90">
        <v>408</v>
      </c>
      <c r="B423" s="72" t="s">
        <v>373</v>
      </c>
      <c r="C423" s="72"/>
      <c r="D423" s="73"/>
      <c r="E423" s="86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5"/>
      <c r="V423" s="24"/>
      <c r="W423" s="24"/>
      <c r="X423" s="24"/>
      <c r="Y423" s="24"/>
      <c r="Z423" s="24"/>
      <c r="AA423" s="24"/>
      <c r="AB423" s="24"/>
      <c r="AC423" s="25"/>
      <c r="AD423" s="59"/>
      <c r="AE423" s="25"/>
      <c r="AF423" s="26"/>
      <c r="AG423" s="27"/>
      <c r="AH423" s="26"/>
      <c r="AI423" s="27"/>
      <c r="AJ423" s="26"/>
      <c r="AK423" s="25"/>
      <c r="AL423" s="26"/>
    </row>
    <row r="424" spans="1:38" s="28" customFormat="1" hidden="1" outlineLevel="2">
      <c r="A424" s="90">
        <v>409</v>
      </c>
      <c r="B424" s="72" t="s">
        <v>374</v>
      </c>
      <c r="C424" s="72"/>
      <c r="D424" s="73"/>
      <c r="E424" s="86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5"/>
      <c r="V424" s="24"/>
      <c r="W424" s="24"/>
      <c r="X424" s="24"/>
      <c r="Y424" s="24"/>
      <c r="Z424" s="24"/>
      <c r="AA424" s="24"/>
      <c r="AC424" s="25"/>
      <c r="AD424" s="62"/>
      <c r="AE424" s="25"/>
      <c r="AF424" s="34"/>
      <c r="AG424" s="27"/>
      <c r="AH424" s="34"/>
      <c r="AI424" s="27"/>
      <c r="AJ424" s="34"/>
      <c r="AK424" s="25"/>
      <c r="AL424" s="34"/>
    </row>
    <row r="425" spans="1:38" s="28" customFormat="1" outlineLevel="2">
      <c r="A425" s="90">
        <v>410</v>
      </c>
      <c r="B425" s="72" t="s">
        <v>375</v>
      </c>
      <c r="C425" s="72"/>
      <c r="D425" s="73"/>
      <c r="E425" s="86"/>
      <c r="F425" s="35"/>
      <c r="G425" s="35"/>
      <c r="H425" s="24"/>
      <c r="I425" s="24"/>
      <c r="J425" s="35"/>
      <c r="K425" s="35"/>
      <c r="L425" s="24">
        <v>0</v>
      </c>
      <c r="M425" s="24"/>
      <c r="N425" s="24">
        <v>142991</v>
      </c>
      <c r="O425" s="24"/>
      <c r="P425" s="24">
        <v>0</v>
      </c>
      <c r="Q425" s="24"/>
      <c r="R425" s="24">
        <v>0</v>
      </c>
      <c r="S425" s="24"/>
      <c r="T425" s="24"/>
      <c r="U425" s="25"/>
      <c r="V425" s="24">
        <v>0</v>
      </c>
      <c r="W425" s="24"/>
      <c r="X425" s="24"/>
      <c r="Y425" s="24"/>
      <c r="Z425" s="24"/>
      <c r="AA425" s="24"/>
      <c r="AC425" s="25"/>
      <c r="AD425" s="62"/>
      <c r="AE425" s="25"/>
      <c r="AF425" s="34"/>
      <c r="AG425" s="27"/>
      <c r="AH425" s="34"/>
      <c r="AI425" s="27"/>
      <c r="AJ425" s="34"/>
      <c r="AK425" s="25"/>
      <c r="AL425" s="34"/>
    </row>
    <row r="426" spans="1:38" s="28" customFormat="1" outlineLevel="3">
      <c r="A426" s="90">
        <v>411</v>
      </c>
      <c r="B426" s="72" t="s">
        <v>376</v>
      </c>
      <c r="C426" s="72"/>
      <c r="D426" s="73"/>
      <c r="E426" s="86"/>
      <c r="F426" s="35"/>
      <c r="G426" s="35"/>
      <c r="H426" s="24"/>
      <c r="I426" s="24"/>
      <c r="J426" s="35"/>
      <c r="K426" s="35"/>
      <c r="L426" s="24"/>
      <c r="M426" s="24"/>
      <c r="N426" s="24"/>
      <c r="O426" s="24"/>
      <c r="P426" s="24"/>
      <c r="Q426" s="24"/>
      <c r="R426" s="24"/>
      <c r="S426" s="24"/>
      <c r="T426" s="24"/>
      <c r="U426" s="25"/>
      <c r="V426" s="24"/>
      <c r="W426" s="24"/>
      <c r="X426" s="24"/>
      <c r="Y426" s="24"/>
      <c r="Z426" s="24"/>
      <c r="AA426" s="24"/>
      <c r="AC426" s="25"/>
      <c r="AD426" s="62"/>
      <c r="AE426" s="25"/>
      <c r="AF426" s="34"/>
      <c r="AG426" s="27"/>
      <c r="AH426" s="34"/>
      <c r="AI426" s="27"/>
      <c r="AJ426" s="34"/>
      <c r="AK426" s="25"/>
      <c r="AL426" s="34"/>
    </row>
    <row r="427" spans="1:38" s="28" customFormat="1" outlineLevel="3">
      <c r="A427" s="90">
        <v>412</v>
      </c>
      <c r="B427" s="72"/>
      <c r="C427" s="72" t="s">
        <v>377</v>
      </c>
      <c r="D427" s="73"/>
      <c r="E427" s="86"/>
      <c r="F427" s="35"/>
      <c r="G427" s="35"/>
      <c r="H427" s="24"/>
      <c r="I427" s="24"/>
      <c r="J427" s="35"/>
      <c r="K427" s="35"/>
      <c r="L427" s="24">
        <v>0</v>
      </c>
      <c r="M427" s="24"/>
      <c r="N427" s="24">
        <v>148412</v>
      </c>
      <c r="O427" s="24"/>
      <c r="P427" s="24">
        <v>46228</v>
      </c>
      <c r="Q427" s="24"/>
      <c r="R427" s="24">
        <v>0</v>
      </c>
      <c r="S427" s="24"/>
      <c r="T427" s="24"/>
      <c r="U427" s="25"/>
      <c r="V427" s="24">
        <v>0</v>
      </c>
      <c r="W427" s="24"/>
      <c r="X427" s="24"/>
      <c r="Y427" s="24"/>
      <c r="Z427" s="24"/>
      <c r="AA427" s="24"/>
      <c r="AC427" s="25"/>
      <c r="AD427" s="62"/>
      <c r="AE427" s="25"/>
      <c r="AF427" s="34"/>
      <c r="AG427" s="27"/>
      <c r="AH427" s="34"/>
      <c r="AI427" s="27"/>
      <c r="AJ427" s="34"/>
      <c r="AK427" s="25"/>
      <c r="AL427" s="34"/>
    </row>
    <row r="428" spans="1:38" s="28" customFormat="1" outlineLevel="3">
      <c r="A428" s="90">
        <v>413</v>
      </c>
      <c r="B428" s="72"/>
      <c r="C428" s="72" t="s">
        <v>378</v>
      </c>
      <c r="D428" s="73"/>
      <c r="E428" s="86"/>
      <c r="F428" s="35"/>
      <c r="G428" s="35"/>
      <c r="H428" s="24"/>
      <c r="I428" s="24"/>
      <c r="J428" s="35"/>
      <c r="K428" s="35"/>
      <c r="L428" s="24">
        <v>0</v>
      </c>
      <c r="M428" s="24"/>
      <c r="N428" s="24">
        <v>-291402</v>
      </c>
      <c r="O428" s="24"/>
      <c r="P428" s="24">
        <v>-46228</v>
      </c>
      <c r="Q428" s="24"/>
      <c r="R428" s="24">
        <v>0</v>
      </c>
      <c r="S428" s="24"/>
      <c r="T428" s="24"/>
      <c r="U428" s="25"/>
      <c r="V428" s="24">
        <v>0</v>
      </c>
      <c r="W428" s="24"/>
      <c r="X428" s="24"/>
      <c r="Y428" s="24"/>
      <c r="Z428" s="24"/>
      <c r="AA428" s="24"/>
      <c r="AC428" s="25"/>
      <c r="AD428" s="62"/>
      <c r="AE428" s="25"/>
      <c r="AF428" s="34"/>
      <c r="AG428" s="27"/>
      <c r="AH428" s="34"/>
      <c r="AI428" s="27"/>
      <c r="AJ428" s="34"/>
      <c r="AK428" s="25"/>
      <c r="AL428" s="34"/>
    </row>
    <row r="429" spans="1:38" s="28" customFormat="1" outlineLevel="3">
      <c r="A429" s="90">
        <v>414</v>
      </c>
      <c r="B429" s="72"/>
      <c r="C429" s="72" t="s">
        <v>379</v>
      </c>
      <c r="D429" s="73"/>
      <c r="E429" s="86"/>
      <c r="F429" s="35"/>
      <c r="G429" s="35"/>
      <c r="H429" s="24"/>
      <c r="I429" s="24"/>
      <c r="J429" s="35"/>
      <c r="K429" s="35"/>
      <c r="L429" s="24">
        <v>0</v>
      </c>
      <c r="M429" s="24"/>
      <c r="N429" s="24">
        <v>7188</v>
      </c>
      <c r="O429" s="24"/>
      <c r="P429" s="24">
        <v>0</v>
      </c>
      <c r="Q429" s="24"/>
      <c r="R429" s="24">
        <v>0</v>
      </c>
      <c r="S429" s="24"/>
      <c r="T429" s="24"/>
      <c r="U429" s="25"/>
      <c r="V429" s="24">
        <v>0</v>
      </c>
      <c r="W429" s="24"/>
      <c r="X429" s="24"/>
      <c r="Y429" s="24"/>
      <c r="Z429" s="24"/>
      <c r="AA429" s="24"/>
      <c r="AC429" s="25"/>
      <c r="AD429" s="62">
        <v>2000</v>
      </c>
      <c r="AE429" s="25"/>
      <c r="AF429" s="34"/>
      <c r="AG429" s="27"/>
      <c r="AH429" s="34"/>
      <c r="AI429" s="27"/>
      <c r="AJ429" s="34"/>
      <c r="AK429" s="25"/>
      <c r="AL429" s="34"/>
    </row>
    <row r="430" spans="1:38" s="28" customFormat="1" outlineLevel="3">
      <c r="A430" s="90">
        <v>415</v>
      </c>
      <c r="B430" s="72"/>
      <c r="C430" s="72" t="s">
        <v>380</v>
      </c>
      <c r="D430" s="73"/>
      <c r="E430" s="86"/>
      <c r="F430" s="35"/>
      <c r="G430" s="35"/>
      <c r="H430" s="24"/>
      <c r="I430" s="24"/>
      <c r="J430" s="35"/>
      <c r="K430" s="35"/>
      <c r="L430" s="24">
        <v>0</v>
      </c>
      <c r="M430" s="24"/>
      <c r="N430" s="24">
        <v>-7188</v>
      </c>
      <c r="O430" s="24"/>
      <c r="P430" s="24">
        <v>0</v>
      </c>
      <c r="Q430" s="24"/>
      <c r="R430" s="24">
        <v>0</v>
      </c>
      <c r="S430" s="24"/>
      <c r="T430" s="24"/>
      <c r="U430" s="25"/>
      <c r="V430" s="24">
        <v>0</v>
      </c>
      <c r="W430" s="24"/>
      <c r="X430" s="24"/>
      <c r="Y430" s="24"/>
      <c r="Z430" s="24"/>
      <c r="AA430" s="24"/>
      <c r="AC430" s="25"/>
      <c r="AD430" s="62"/>
      <c r="AE430" s="25"/>
      <c r="AF430" s="34"/>
      <c r="AG430" s="27"/>
      <c r="AH430" s="34"/>
      <c r="AI430" s="27"/>
      <c r="AJ430" s="34"/>
      <c r="AK430" s="25"/>
      <c r="AL430" s="34"/>
    </row>
    <row r="431" spans="1:38" s="28" customFormat="1" outlineLevel="3">
      <c r="A431" s="90">
        <v>416</v>
      </c>
      <c r="B431" s="72"/>
      <c r="C431" s="72" t="s">
        <v>381</v>
      </c>
      <c r="D431" s="73"/>
      <c r="E431" s="86"/>
      <c r="F431" s="35"/>
      <c r="G431" s="35"/>
      <c r="H431" s="24"/>
      <c r="I431" s="24"/>
      <c r="J431" s="35"/>
      <c r="K431" s="35"/>
      <c r="L431" s="24">
        <v>0</v>
      </c>
      <c r="M431" s="24"/>
      <c r="N431" s="24">
        <v>0</v>
      </c>
      <c r="O431" s="24"/>
      <c r="P431" s="24">
        <v>0</v>
      </c>
      <c r="Q431" s="24"/>
      <c r="R431" s="24">
        <v>0</v>
      </c>
      <c r="S431" s="24"/>
      <c r="T431" s="24"/>
      <c r="U431" s="25"/>
      <c r="V431" s="24">
        <v>0</v>
      </c>
      <c r="W431" s="24"/>
      <c r="X431" s="24"/>
      <c r="Y431" s="24"/>
      <c r="Z431" s="24"/>
      <c r="AA431" s="24"/>
      <c r="AC431" s="25"/>
      <c r="AD431" s="62">
        <v>52300</v>
      </c>
      <c r="AE431" s="25"/>
      <c r="AF431" s="34"/>
      <c r="AG431" s="27"/>
      <c r="AH431" s="34"/>
      <c r="AI431" s="27"/>
      <c r="AJ431" s="34"/>
      <c r="AK431" s="25"/>
      <c r="AL431" s="34"/>
    </row>
    <row r="432" spans="1:38" s="28" customFormat="1" outlineLevel="3">
      <c r="A432" s="90">
        <v>417</v>
      </c>
      <c r="B432" s="72"/>
      <c r="C432" s="72" t="s">
        <v>382</v>
      </c>
      <c r="D432" s="73"/>
      <c r="E432" s="86"/>
      <c r="F432" s="35"/>
      <c r="G432" s="35"/>
      <c r="H432" s="24"/>
      <c r="I432" s="24"/>
      <c r="J432" s="35"/>
      <c r="K432" s="35"/>
      <c r="L432" s="24">
        <v>0</v>
      </c>
      <c r="M432" s="24"/>
      <c r="N432" s="24">
        <v>0</v>
      </c>
      <c r="O432" s="24"/>
      <c r="P432" s="24">
        <v>-52247</v>
      </c>
      <c r="Q432" s="24"/>
      <c r="R432" s="24">
        <v>-52247</v>
      </c>
      <c r="S432" s="24"/>
      <c r="T432" s="24">
        <v>-52247</v>
      </c>
      <c r="U432" s="25"/>
      <c r="V432" s="24">
        <v>-26123</v>
      </c>
      <c r="W432" s="24"/>
      <c r="X432" s="24">
        <v>-26123</v>
      </c>
      <c r="Y432" s="24"/>
      <c r="Z432" s="24">
        <f>ROUND((V432-X432),5)</f>
        <v>0</v>
      </c>
      <c r="AA432" s="24"/>
      <c r="AB432" s="24">
        <v>-52248</v>
      </c>
      <c r="AC432" s="25"/>
      <c r="AD432" s="59">
        <v>-52300</v>
      </c>
      <c r="AE432" s="25"/>
      <c r="AF432" s="26"/>
      <c r="AG432" s="27"/>
      <c r="AH432" s="26"/>
      <c r="AI432" s="27"/>
      <c r="AJ432" s="26"/>
      <c r="AK432" s="25"/>
      <c r="AL432" s="26"/>
    </row>
    <row r="433" spans="1:38" s="28" customFormat="1" outlineLevel="3">
      <c r="A433" s="90">
        <v>418</v>
      </c>
      <c r="B433" s="72"/>
      <c r="C433" s="72" t="s">
        <v>383</v>
      </c>
      <c r="D433" s="73"/>
      <c r="E433" s="86"/>
      <c r="F433" s="35"/>
      <c r="G433" s="35"/>
      <c r="H433" s="24"/>
      <c r="I433" s="24"/>
      <c r="J433" s="35"/>
      <c r="K433" s="35"/>
      <c r="L433" s="24">
        <v>0</v>
      </c>
      <c r="M433" s="24"/>
      <c r="N433" s="24">
        <v>0</v>
      </c>
      <c r="O433" s="24"/>
      <c r="P433" s="24">
        <v>0</v>
      </c>
      <c r="Q433" s="24"/>
      <c r="R433" s="24">
        <v>18668</v>
      </c>
      <c r="S433" s="24"/>
      <c r="T433" s="24">
        <v>22448</v>
      </c>
      <c r="U433" s="25"/>
      <c r="V433" s="24">
        <v>22448</v>
      </c>
      <c r="W433" s="24"/>
      <c r="X433" s="24"/>
      <c r="Y433" s="24"/>
      <c r="Z433" s="24"/>
      <c r="AA433" s="24"/>
      <c r="AB433" s="24"/>
      <c r="AC433" s="25"/>
      <c r="AD433" s="59">
        <v>2142</v>
      </c>
      <c r="AE433" s="25"/>
      <c r="AF433" s="26"/>
      <c r="AG433" s="27"/>
      <c r="AH433" s="26"/>
      <c r="AI433" s="27"/>
      <c r="AJ433" s="26"/>
      <c r="AK433" s="25"/>
      <c r="AL433" s="26"/>
    </row>
    <row r="434" spans="1:38" s="28" customFormat="1" ht="16.5" outlineLevel="3" thickBot="1">
      <c r="A434" s="90">
        <v>419</v>
      </c>
      <c r="B434" s="72"/>
      <c r="C434" s="72" t="s">
        <v>384</v>
      </c>
      <c r="D434" s="73"/>
      <c r="E434" s="86"/>
      <c r="F434" s="35"/>
      <c r="G434" s="35"/>
      <c r="H434" s="33"/>
      <c r="I434" s="24"/>
      <c r="J434" s="35"/>
      <c r="K434" s="35"/>
      <c r="L434" s="33">
        <v>0</v>
      </c>
      <c r="M434" s="24"/>
      <c r="N434" s="33">
        <v>0</v>
      </c>
      <c r="O434" s="24"/>
      <c r="P434" s="33">
        <v>0</v>
      </c>
      <c r="Q434" s="24"/>
      <c r="R434" s="33">
        <v>-85433</v>
      </c>
      <c r="S434" s="24"/>
      <c r="T434" s="33">
        <v>-36004</v>
      </c>
      <c r="U434" s="25"/>
      <c r="V434" s="33">
        <v>-36004</v>
      </c>
      <c r="W434" s="24"/>
      <c r="X434" s="33"/>
      <c r="Y434" s="24"/>
      <c r="Z434" s="33"/>
      <c r="AA434" s="24"/>
      <c r="AB434" s="33"/>
      <c r="AC434" s="25"/>
      <c r="AD434" s="61">
        <v>-7586</v>
      </c>
      <c r="AE434" s="25"/>
      <c r="AF434" s="33"/>
      <c r="AG434" s="27"/>
      <c r="AH434" s="33"/>
      <c r="AI434" s="27"/>
      <c r="AJ434" s="33"/>
      <c r="AK434" s="25"/>
      <c r="AL434" s="33"/>
    </row>
    <row r="435" spans="1:38" s="39" customFormat="1" outlineLevel="2">
      <c r="A435" s="90">
        <v>420</v>
      </c>
      <c r="B435" s="72" t="s">
        <v>385</v>
      </c>
      <c r="C435" s="72"/>
      <c r="D435" s="73"/>
      <c r="E435" s="86"/>
      <c r="F435" s="35"/>
      <c r="G435" s="35"/>
      <c r="H435" s="35">
        <f>ROUND(SUM(H426:H434),5)</f>
        <v>0</v>
      </c>
      <c r="I435" s="35"/>
      <c r="J435" s="35"/>
      <c r="K435" s="35"/>
      <c r="L435" s="35">
        <f>ROUND(SUM(L426:L434),5)</f>
        <v>0</v>
      </c>
      <c r="M435" s="35"/>
      <c r="N435" s="35">
        <f>ROUND(SUM(N426:N434),5)</f>
        <v>-142990</v>
      </c>
      <c r="O435" s="35"/>
      <c r="P435" s="35">
        <f>ROUND(SUM(P426:P434),5)</f>
        <v>-52247</v>
      </c>
      <c r="Q435" s="35"/>
      <c r="R435" s="35">
        <f>ROUND(SUM(R426:R434),5)</f>
        <v>-119012</v>
      </c>
      <c r="S435" s="35"/>
      <c r="T435" s="35">
        <f>ROUND(SUM(T426:T434),5)</f>
        <v>-65803</v>
      </c>
      <c r="U435" s="36"/>
      <c r="V435" s="35">
        <f>ROUND(SUM(V426:V434),5)</f>
        <v>-39679</v>
      </c>
      <c r="W435" s="35"/>
      <c r="X435" s="35">
        <f>ROUND(SUM(X426:X434),5)</f>
        <v>-26123</v>
      </c>
      <c r="Y435" s="35"/>
      <c r="Z435" s="35">
        <f>ROUND((V435-X435),5)</f>
        <v>-13556</v>
      </c>
      <c r="AA435" s="35"/>
      <c r="AB435" s="35">
        <f t="shared" ref="AB435:AD435" si="75">ROUND(SUM(AB426:AB434),5)</f>
        <v>-52248</v>
      </c>
      <c r="AC435" s="36"/>
      <c r="AD435" s="59">
        <f t="shared" si="75"/>
        <v>-3444</v>
      </c>
      <c r="AE435" s="36"/>
      <c r="AF435" s="37">
        <f>ROUND(SUM(AF423:AF434),5)</f>
        <v>0</v>
      </c>
      <c r="AG435" s="38"/>
      <c r="AH435" s="37">
        <f>ROUND(SUM(AH423:AH434),5)</f>
        <v>0</v>
      </c>
      <c r="AI435" s="38"/>
      <c r="AJ435" s="37">
        <f>ROUND(SUM(AJ423:AJ434),5)</f>
        <v>0</v>
      </c>
      <c r="AK435" s="36"/>
      <c r="AL435" s="35">
        <f t="shared" ref="AL435" si="76">ROUND(SUM(AL426:AL434),5)</f>
        <v>0</v>
      </c>
    </row>
    <row r="436" spans="1:38" s="28" customFormat="1" ht="20.100000000000001" customHeight="1" outlineLevel="3">
      <c r="A436" s="90">
        <v>421</v>
      </c>
      <c r="B436" s="72" t="s">
        <v>386</v>
      </c>
      <c r="C436" s="72"/>
      <c r="D436" s="73"/>
      <c r="E436" s="86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5"/>
      <c r="V436" s="24"/>
      <c r="W436" s="24"/>
      <c r="X436" s="24"/>
      <c r="Y436" s="24"/>
      <c r="Z436" s="24"/>
      <c r="AA436" s="24"/>
      <c r="AB436" s="24"/>
      <c r="AC436" s="25"/>
      <c r="AD436" s="59"/>
      <c r="AE436" s="25"/>
      <c r="AF436" s="26"/>
      <c r="AG436" s="27"/>
      <c r="AH436" s="26"/>
      <c r="AI436" s="27"/>
      <c r="AJ436" s="26"/>
      <c r="AK436" s="25"/>
      <c r="AL436" s="26"/>
    </row>
    <row r="437" spans="1:38" s="28" customFormat="1" outlineLevel="3">
      <c r="A437" s="90">
        <v>422</v>
      </c>
      <c r="B437" s="72" t="s">
        <v>387</v>
      </c>
      <c r="C437" s="72"/>
      <c r="D437" s="73"/>
      <c r="E437" s="86"/>
      <c r="F437" s="24"/>
      <c r="G437" s="24"/>
      <c r="H437" s="24"/>
      <c r="I437" s="24"/>
      <c r="J437" s="24">
        <v>0</v>
      </c>
      <c r="K437" s="24"/>
      <c r="L437" s="24">
        <v>60692</v>
      </c>
      <c r="M437" s="24"/>
      <c r="N437" s="24">
        <v>30531</v>
      </c>
      <c r="O437" s="24"/>
      <c r="P437" s="24">
        <v>0</v>
      </c>
      <c r="Q437" s="24"/>
      <c r="R437" s="24">
        <v>0</v>
      </c>
      <c r="S437" s="24"/>
      <c r="T437" s="24"/>
      <c r="U437" s="25"/>
      <c r="V437" s="24">
        <v>0</v>
      </c>
      <c r="W437" s="24"/>
      <c r="X437" s="24"/>
      <c r="Y437" s="24"/>
      <c r="Z437" s="24"/>
      <c r="AA437" s="24"/>
      <c r="AB437" s="24"/>
      <c r="AC437" s="25"/>
      <c r="AD437" s="59"/>
      <c r="AE437" s="25"/>
      <c r="AF437" s="26"/>
      <c r="AG437" s="27"/>
      <c r="AH437" s="26"/>
      <c r="AI437" s="27"/>
      <c r="AJ437" s="26"/>
      <c r="AK437" s="25"/>
      <c r="AL437" s="26"/>
    </row>
    <row r="438" spans="1:38" s="28" customFormat="1" outlineLevel="3">
      <c r="A438" s="90">
        <v>423</v>
      </c>
      <c r="B438" s="72" t="s">
        <v>388</v>
      </c>
      <c r="C438" s="72"/>
      <c r="D438" s="73"/>
      <c r="E438" s="86"/>
      <c r="F438" s="24"/>
      <c r="G438" s="24"/>
      <c r="H438" s="24"/>
      <c r="I438" s="24"/>
      <c r="J438" s="24">
        <v>0</v>
      </c>
      <c r="K438" s="24"/>
      <c r="L438" s="24">
        <v>-60136</v>
      </c>
      <c r="M438" s="24"/>
      <c r="N438" s="24">
        <v>-29815</v>
      </c>
      <c r="O438" s="24"/>
      <c r="P438" s="24">
        <v>0</v>
      </c>
      <c r="Q438" s="24"/>
      <c r="R438" s="24">
        <v>0</v>
      </c>
      <c r="S438" s="24"/>
      <c r="T438" s="24"/>
      <c r="U438" s="25"/>
      <c r="V438" s="24">
        <v>0</v>
      </c>
      <c r="W438" s="24"/>
      <c r="X438" s="24"/>
      <c r="Y438" s="24"/>
      <c r="Z438" s="24"/>
      <c r="AA438" s="24"/>
      <c r="AB438" s="24"/>
      <c r="AC438" s="25"/>
      <c r="AD438" s="59"/>
      <c r="AE438" s="25"/>
      <c r="AF438" s="26"/>
      <c r="AG438" s="27"/>
      <c r="AH438" s="26"/>
      <c r="AI438" s="27"/>
      <c r="AJ438" s="26"/>
      <c r="AK438" s="25"/>
      <c r="AL438" s="26"/>
    </row>
    <row r="439" spans="1:38" s="28" customFormat="1" outlineLevel="3">
      <c r="A439" s="90">
        <v>424</v>
      </c>
      <c r="B439" s="72" t="s">
        <v>389</v>
      </c>
      <c r="C439" s="72"/>
      <c r="D439" s="73"/>
      <c r="E439" s="86"/>
      <c r="F439" s="24"/>
      <c r="G439" s="24"/>
      <c r="H439" s="24"/>
      <c r="I439" s="24"/>
      <c r="J439" s="24">
        <v>12813</v>
      </c>
      <c r="K439" s="24"/>
      <c r="L439" s="24">
        <v>8651</v>
      </c>
      <c r="M439" s="24"/>
      <c r="N439" s="24">
        <v>34032</v>
      </c>
      <c r="O439" s="24"/>
      <c r="P439" s="24">
        <v>6890</v>
      </c>
      <c r="Q439" s="24"/>
      <c r="R439" s="24">
        <v>7475</v>
      </c>
      <c r="S439" s="24"/>
      <c r="T439" s="24">
        <v>14025</v>
      </c>
      <c r="U439" s="25"/>
      <c r="V439" s="24">
        <v>14025</v>
      </c>
      <c r="W439" s="24"/>
      <c r="X439" s="24"/>
      <c r="Y439" s="24"/>
      <c r="Z439" s="24"/>
      <c r="AA439" s="24"/>
      <c r="AB439" s="24"/>
      <c r="AC439" s="25"/>
      <c r="AD439" s="59">
        <v>9285</v>
      </c>
      <c r="AE439" s="25"/>
      <c r="AF439" s="26"/>
      <c r="AG439" s="27"/>
      <c r="AH439" s="26"/>
      <c r="AI439" s="27"/>
      <c r="AJ439" s="26"/>
      <c r="AK439" s="25"/>
      <c r="AL439" s="26"/>
    </row>
    <row r="440" spans="1:38" s="28" customFormat="1" outlineLevel="3">
      <c r="A440" s="90">
        <v>425</v>
      </c>
      <c r="B440" s="72" t="s">
        <v>390</v>
      </c>
      <c r="C440" s="72"/>
      <c r="D440" s="73"/>
      <c r="E440" s="86"/>
      <c r="F440" s="24"/>
      <c r="G440" s="24"/>
      <c r="H440" s="24"/>
      <c r="I440" s="24"/>
      <c r="J440" s="24">
        <v>0</v>
      </c>
      <c r="K440" s="24"/>
      <c r="L440" s="24">
        <v>0</v>
      </c>
      <c r="M440" s="24"/>
      <c r="N440" s="24">
        <v>-34032</v>
      </c>
      <c r="O440" s="24"/>
      <c r="P440" s="24">
        <v>-6890</v>
      </c>
      <c r="Q440" s="24"/>
      <c r="R440" s="24">
        <v>-7475</v>
      </c>
      <c r="S440" s="24"/>
      <c r="T440" s="24">
        <v>-14025</v>
      </c>
      <c r="U440" s="25"/>
      <c r="V440" s="24">
        <v>-14025</v>
      </c>
      <c r="W440" s="24"/>
      <c r="X440" s="24"/>
      <c r="Y440" s="24"/>
      <c r="Z440" s="24"/>
      <c r="AA440" s="24"/>
      <c r="AB440" s="24"/>
      <c r="AC440" s="25"/>
      <c r="AD440" s="59">
        <v>-9285</v>
      </c>
      <c r="AE440" s="25"/>
      <c r="AF440" s="26"/>
      <c r="AG440" s="27"/>
      <c r="AH440" s="26"/>
      <c r="AI440" s="27"/>
      <c r="AJ440" s="26"/>
      <c r="AK440" s="25"/>
      <c r="AL440" s="26"/>
    </row>
    <row r="441" spans="1:38" s="28" customFormat="1" outlineLevel="3">
      <c r="A441" s="90">
        <v>426</v>
      </c>
      <c r="B441" s="72" t="s">
        <v>391</v>
      </c>
      <c r="C441" s="72"/>
      <c r="D441" s="73"/>
      <c r="E441" s="86"/>
      <c r="F441" s="24"/>
      <c r="G441" s="24"/>
      <c r="H441" s="24"/>
      <c r="I441" s="24"/>
      <c r="J441" s="24">
        <v>0</v>
      </c>
      <c r="K441" s="24"/>
      <c r="L441" s="24">
        <v>7335</v>
      </c>
      <c r="M441" s="24"/>
      <c r="N441" s="24">
        <v>8250</v>
      </c>
      <c r="O441" s="24"/>
      <c r="P441" s="24">
        <v>31515</v>
      </c>
      <c r="Q441" s="24"/>
      <c r="R441" s="24">
        <v>29214</v>
      </c>
      <c r="S441" s="24"/>
      <c r="T441" s="24">
        <v>21451</v>
      </c>
      <c r="U441" s="25"/>
      <c r="V441" s="24">
        <v>21451</v>
      </c>
      <c r="W441" s="24"/>
      <c r="X441" s="24"/>
      <c r="Y441" s="24"/>
      <c r="Z441" s="24"/>
      <c r="AA441" s="24"/>
      <c r="AB441" s="24"/>
      <c r="AC441" s="25"/>
      <c r="AD441" s="59">
        <v>20480</v>
      </c>
      <c r="AE441" s="25"/>
      <c r="AF441" s="26"/>
      <c r="AG441" s="27"/>
      <c r="AH441" s="26"/>
      <c r="AI441" s="27"/>
      <c r="AJ441" s="26"/>
      <c r="AK441" s="25"/>
      <c r="AL441" s="26"/>
    </row>
    <row r="442" spans="1:38" s="28" customFormat="1" outlineLevel="3">
      <c r="A442" s="90">
        <v>427</v>
      </c>
      <c r="B442" s="72" t="s">
        <v>392</v>
      </c>
      <c r="C442" s="72"/>
      <c r="D442" s="73"/>
      <c r="E442" s="86"/>
      <c r="F442" s="24"/>
      <c r="G442" s="24"/>
      <c r="H442" s="24"/>
      <c r="I442" s="24"/>
      <c r="J442" s="24">
        <v>0</v>
      </c>
      <c r="K442" s="24"/>
      <c r="L442" s="24">
        <v>0</v>
      </c>
      <c r="M442" s="24"/>
      <c r="N442" s="24">
        <v>-8250</v>
      </c>
      <c r="O442" s="24"/>
      <c r="P442" s="24">
        <v>-31515</v>
      </c>
      <c r="Q442" s="24"/>
      <c r="R442" s="24">
        <v>-29214</v>
      </c>
      <c r="S442" s="24"/>
      <c r="T442" s="24">
        <v>-21451</v>
      </c>
      <c r="U442" s="25"/>
      <c r="V442" s="24">
        <v>-21451</v>
      </c>
      <c r="W442" s="24"/>
      <c r="X442" s="24"/>
      <c r="Y442" s="24"/>
      <c r="Z442" s="24"/>
      <c r="AA442" s="24"/>
      <c r="AB442" s="24"/>
      <c r="AC442" s="25"/>
      <c r="AD442" s="59">
        <v>-20480</v>
      </c>
      <c r="AE442" s="25"/>
      <c r="AF442" s="26"/>
      <c r="AG442" s="27"/>
      <c r="AH442" s="26"/>
      <c r="AI442" s="27"/>
      <c r="AJ442" s="26"/>
      <c r="AK442" s="25"/>
      <c r="AL442" s="26"/>
    </row>
    <row r="443" spans="1:38" s="28" customFormat="1" outlineLevel="3">
      <c r="A443" s="90">
        <v>428</v>
      </c>
      <c r="B443" s="72" t="s">
        <v>393</v>
      </c>
      <c r="C443" s="72"/>
      <c r="D443" s="73"/>
      <c r="E443" s="86"/>
      <c r="F443" s="24"/>
      <c r="G443" s="24"/>
      <c r="H443" s="24"/>
      <c r="I443" s="24"/>
      <c r="J443" s="24">
        <v>0</v>
      </c>
      <c r="K443" s="24"/>
      <c r="L443" s="24">
        <v>0</v>
      </c>
      <c r="M443" s="24"/>
      <c r="N443" s="24">
        <v>46055</v>
      </c>
      <c r="O443" s="24"/>
      <c r="P443" s="24">
        <v>35935</v>
      </c>
      <c r="Q443" s="24"/>
      <c r="R443" s="24">
        <v>33884</v>
      </c>
      <c r="S443" s="24"/>
      <c r="T443" s="24">
        <v>35374</v>
      </c>
      <c r="U443" s="25"/>
      <c r="V443" s="24">
        <v>35374</v>
      </c>
      <c r="W443" s="24"/>
      <c r="X443" s="24"/>
      <c r="Y443" s="24"/>
      <c r="Z443" s="24"/>
      <c r="AA443" s="24"/>
      <c r="AB443" s="24"/>
      <c r="AC443" s="25"/>
      <c r="AD443" s="59">
        <v>17830</v>
      </c>
      <c r="AE443" s="25"/>
      <c r="AF443" s="26"/>
      <c r="AG443" s="27"/>
      <c r="AH443" s="26"/>
      <c r="AI443" s="27"/>
      <c r="AJ443" s="26"/>
      <c r="AK443" s="25"/>
      <c r="AL443" s="26"/>
    </row>
    <row r="444" spans="1:38" s="28" customFormat="1" outlineLevel="3">
      <c r="A444" s="90">
        <v>429</v>
      </c>
      <c r="B444" s="72" t="s">
        <v>394</v>
      </c>
      <c r="C444" s="72"/>
      <c r="D444" s="73"/>
      <c r="E444" s="86"/>
      <c r="F444" s="24"/>
      <c r="G444" s="24"/>
      <c r="H444" s="24"/>
      <c r="I444" s="24"/>
      <c r="J444" s="24">
        <v>0</v>
      </c>
      <c r="K444" s="24"/>
      <c r="L444" s="24">
        <v>0</v>
      </c>
      <c r="M444" s="24"/>
      <c r="N444" s="24">
        <v>-46055</v>
      </c>
      <c r="O444" s="24"/>
      <c r="P444" s="24">
        <v>-35935</v>
      </c>
      <c r="Q444" s="24"/>
      <c r="R444" s="24">
        <v>-33884</v>
      </c>
      <c r="S444" s="24"/>
      <c r="T444" s="24">
        <v>-35374</v>
      </c>
      <c r="U444" s="25"/>
      <c r="V444" s="24">
        <v>-35374</v>
      </c>
      <c r="W444" s="24"/>
      <c r="X444" s="24"/>
      <c r="Y444" s="24"/>
      <c r="Z444" s="24"/>
      <c r="AA444" s="24"/>
      <c r="AB444" s="24"/>
      <c r="AC444" s="25"/>
      <c r="AD444" s="59">
        <v>-17830</v>
      </c>
      <c r="AE444" s="25"/>
      <c r="AF444" s="26"/>
      <c r="AG444" s="27"/>
      <c r="AH444" s="26"/>
      <c r="AI444" s="27"/>
      <c r="AJ444" s="26"/>
      <c r="AK444" s="25"/>
      <c r="AL444" s="26"/>
    </row>
    <row r="445" spans="1:38" s="28" customFormat="1" outlineLevel="3">
      <c r="A445" s="90">
        <v>430</v>
      </c>
      <c r="B445" s="72" t="s">
        <v>395</v>
      </c>
      <c r="C445" s="72"/>
      <c r="D445" s="73"/>
      <c r="E445" s="86"/>
      <c r="F445" s="24"/>
      <c r="G445" s="24"/>
      <c r="H445" s="24"/>
      <c r="I445" s="24"/>
      <c r="J445" s="24">
        <v>0</v>
      </c>
      <c r="K445" s="24"/>
      <c r="L445" s="24">
        <v>0</v>
      </c>
      <c r="M445" s="24"/>
      <c r="N445" s="24">
        <v>30982</v>
      </c>
      <c r="O445" s="24"/>
      <c r="P445" s="24">
        <v>94275</v>
      </c>
      <c r="Q445" s="24"/>
      <c r="R445" s="24">
        <v>22416</v>
      </c>
      <c r="S445" s="24"/>
      <c r="T445" s="24">
        <v>94451</v>
      </c>
      <c r="U445" s="25"/>
      <c r="V445" s="24">
        <v>83282</v>
      </c>
      <c r="W445" s="24"/>
      <c r="X445" s="24"/>
      <c r="Y445" s="24"/>
      <c r="Z445" s="24"/>
      <c r="AA445" s="24"/>
      <c r="AB445" s="24"/>
      <c r="AC445" s="25"/>
      <c r="AD445" s="59">
        <v>24044</v>
      </c>
      <c r="AE445" s="25"/>
      <c r="AF445" s="26"/>
      <c r="AG445" s="27"/>
      <c r="AH445" s="26"/>
      <c r="AI445" s="27"/>
      <c r="AJ445" s="26"/>
      <c r="AK445" s="25"/>
      <c r="AL445" s="26"/>
    </row>
    <row r="446" spans="1:38" s="28" customFormat="1" outlineLevel="3">
      <c r="A446" s="90">
        <v>431</v>
      </c>
      <c r="B446" s="72" t="s">
        <v>396</v>
      </c>
      <c r="C446" s="72"/>
      <c r="D446" s="73"/>
      <c r="E446" s="86"/>
      <c r="F446" s="24"/>
      <c r="G446" s="24"/>
      <c r="H446" s="24"/>
      <c r="I446" s="24"/>
      <c r="J446" s="24">
        <v>0</v>
      </c>
      <c r="K446" s="24"/>
      <c r="L446" s="24">
        <v>0</v>
      </c>
      <c r="M446" s="24"/>
      <c r="N446" s="24">
        <v>-30982</v>
      </c>
      <c r="O446" s="24"/>
      <c r="P446" s="24">
        <v>-94275</v>
      </c>
      <c r="Q446" s="24"/>
      <c r="R446" s="24">
        <v>-22416</v>
      </c>
      <c r="S446" s="24"/>
      <c r="T446" s="24">
        <v>-94451</v>
      </c>
      <c r="U446" s="25"/>
      <c r="V446" s="24">
        <v>-83282</v>
      </c>
      <c r="W446" s="24"/>
      <c r="X446" s="24"/>
      <c r="Y446" s="24"/>
      <c r="Z446" s="24"/>
      <c r="AA446" s="24"/>
      <c r="AB446" s="24"/>
      <c r="AC446" s="25"/>
      <c r="AD446" s="59">
        <v>-24044</v>
      </c>
      <c r="AE446" s="25"/>
      <c r="AF446" s="26"/>
      <c r="AG446" s="27"/>
      <c r="AH446" s="26"/>
      <c r="AI446" s="27"/>
      <c r="AJ446" s="26"/>
      <c r="AK446" s="25"/>
      <c r="AL446" s="26"/>
    </row>
    <row r="447" spans="1:38" s="28" customFormat="1" outlineLevel="3">
      <c r="A447" s="90">
        <v>432</v>
      </c>
      <c r="B447" s="72" t="s">
        <v>397</v>
      </c>
      <c r="C447" s="72"/>
      <c r="D447" s="73"/>
      <c r="E447" s="86"/>
      <c r="F447" s="24"/>
      <c r="G447" s="24"/>
      <c r="H447" s="24"/>
      <c r="I447" s="24"/>
      <c r="J447" s="24">
        <v>0</v>
      </c>
      <c r="K447" s="24"/>
      <c r="L447" s="24">
        <v>0</v>
      </c>
      <c r="M447" s="24"/>
      <c r="N447" s="24">
        <v>12271</v>
      </c>
      <c r="O447" s="24"/>
      <c r="P447" s="24">
        <v>42768</v>
      </c>
      <c r="Q447" s="24"/>
      <c r="R447" s="24">
        <v>12260</v>
      </c>
      <c r="S447" s="24"/>
      <c r="T447" s="24">
        <v>5769</v>
      </c>
      <c r="U447" s="25"/>
      <c r="V447" s="24">
        <v>1589</v>
      </c>
      <c r="W447" s="24"/>
      <c r="X447" s="24"/>
      <c r="Y447" s="24"/>
      <c r="Z447" s="24"/>
      <c r="AA447" s="24"/>
      <c r="AC447" s="25"/>
      <c r="AD447" s="62">
        <v>97999</v>
      </c>
      <c r="AE447" s="25"/>
      <c r="AF447" s="34"/>
      <c r="AG447" s="27"/>
      <c r="AH447" s="34"/>
      <c r="AI447" s="27"/>
      <c r="AJ447" s="34"/>
      <c r="AK447" s="25"/>
      <c r="AL447" s="34"/>
    </row>
    <row r="448" spans="1:38" s="28" customFormat="1" ht="16.5" outlineLevel="3" thickBot="1">
      <c r="A448" s="90">
        <v>433</v>
      </c>
      <c r="B448" s="72" t="s">
        <v>398</v>
      </c>
      <c r="C448" s="72"/>
      <c r="D448" s="73"/>
      <c r="E448" s="86"/>
      <c r="F448" s="33"/>
      <c r="G448" s="24"/>
      <c r="H448" s="33"/>
      <c r="I448" s="24"/>
      <c r="J448" s="33">
        <v>0</v>
      </c>
      <c r="K448" s="24"/>
      <c r="L448" s="33">
        <v>0</v>
      </c>
      <c r="M448" s="24"/>
      <c r="N448" s="33">
        <v>-12271</v>
      </c>
      <c r="O448" s="24"/>
      <c r="P448" s="33">
        <v>-42768</v>
      </c>
      <c r="Q448" s="24"/>
      <c r="R448" s="33">
        <v>-12260</v>
      </c>
      <c r="S448" s="24"/>
      <c r="T448" s="33">
        <v>-5769</v>
      </c>
      <c r="U448" s="25"/>
      <c r="V448" s="33">
        <v>-1589</v>
      </c>
      <c r="W448" s="24"/>
      <c r="X448" s="24"/>
      <c r="Y448" s="24"/>
      <c r="Z448" s="24"/>
      <c r="AA448" s="24"/>
      <c r="AB448" s="33"/>
      <c r="AC448" s="25"/>
      <c r="AD448" s="61">
        <v>-97999</v>
      </c>
      <c r="AE448" s="25"/>
      <c r="AF448" s="33"/>
      <c r="AG448" s="27"/>
      <c r="AH448" s="33"/>
      <c r="AI448" s="27"/>
      <c r="AJ448" s="33"/>
      <c r="AK448" s="25"/>
      <c r="AL448" s="33"/>
    </row>
    <row r="449" spans="1:38" s="39" customFormat="1" outlineLevel="2">
      <c r="A449" s="90">
        <v>434</v>
      </c>
      <c r="B449" s="72" t="s">
        <v>399</v>
      </c>
      <c r="C449" s="72"/>
      <c r="D449" s="73"/>
      <c r="E449" s="86"/>
      <c r="F449" s="35">
        <f>ROUND(SUM(F436:F448),5)</f>
        <v>0</v>
      </c>
      <c r="G449" s="35"/>
      <c r="H449" s="35">
        <f>ROUND(SUM(H436:H448),5)</f>
        <v>0</v>
      </c>
      <c r="I449" s="35"/>
      <c r="J449" s="35">
        <f>ROUND(SUM(J436:J448),5)</f>
        <v>12813</v>
      </c>
      <c r="K449" s="35"/>
      <c r="L449" s="35">
        <f>ROUND(SUM(L436:L448),5)</f>
        <v>16542</v>
      </c>
      <c r="M449" s="35"/>
      <c r="N449" s="35">
        <f>ROUND(SUM(N436:N448),5)</f>
        <v>716</v>
      </c>
      <c r="O449" s="35"/>
      <c r="P449" s="35">
        <f>ROUND(SUM(P436:P448),5)</f>
        <v>0</v>
      </c>
      <c r="Q449" s="35"/>
      <c r="R449" s="35">
        <f>ROUND(SUM(R436:R448),5)</f>
        <v>0</v>
      </c>
      <c r="S449" s="35"/>
      <c r="T449" s="35">
        <f>ROUND(SUM(T436:T448),5)</f>
        <v>0</v>
      </c>
      <c r="U449" s="36"/>
      <c r="V449" s="35">
        <f>ROUND(SUM(V436:V448),5)</f>
        <v>0</v>
      </c>
      <c r="W449" s="35"/>
      <c r="X449" s="35"/>
      <c r="Y449" s="35"/>
      <c r="Z449" s="35"/>
      <c r="AA449" s="35"/>
      <c r="AB449" s="35">
        <f t="shared" ref="AB449:AD449" si="77">ROUND(SUM(AB436:AB448),5)</f>
        <v>0</v>
      </c>
      <c r="AC449" s="36"/>
      <c r="AD449" s="59">
        <f t="shared" si="77"/>
        <v>0</v>
      </c>
      <c r="AE449" s="36"/>
      <c r="AF449" s="37"/>
      <c r="AG449" s="38"/>
      <c r="AH449" s="37"/>
      <c r="AI449" s="38"/>
      <c r="AJ449" s="37"/>
      <c r="AK449" s="36"/>
      <c r="AL449" s="35">
        <f t="shared" ref="AL449" si="78">ROUND(SUM(AL436:AL448),5)</f>
        <v>0</v>
      </c>
    </row>
    <row r="450" spans="1:38" s="28" customFormat="1" ht="15" customHeight="1" outlineLevel="3">
      <c r="A450" s="90">
        <v>435</v>
      </c>
      <c r="B450" s="72" t="s">
        <v>400</v>
      </c>
      <c r="C450" s="72"/>
      <c r="D450" s="73"/>
      <c r="E450" s="86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5"/>
      <c r="V450" s="24"/>
      <c r="W450" s="24"/>
      <c r="X450" s="24"/>
      <c r="Y450" s="24"/>
      <c r="Z450" s="24"/>
      <c r="AA450" s="24"/>
      <c r="AC450" s="25"/>
      <c r="AD450" s="62"/>
      <c r="AE450" s="25"/>
      <c r="AF450" s="34"/>
      <c r="AG450" s="27"/>
      <c r="AH450" s="34"/>
      <c r="AI450" s="27"/>
      <c r="AJ450" s="34"/>
      <c r="AK450" s="25"/>
      <c r="AL450" s="34"/>
    </row>
    <row r="451" spans="1:38" s="28" customFormat="1" outlineLevel="3">
      <c r="A451" s="90">
        <v>436</v>
      </c>
      <c r="B451" s="72" t="s">
        <v>401</v>
      </c>
      <c r="C451" s="72"/>
      <c r="D451" s="73"/>
      <c r="E451" s="86"/>
      <c r="F451" s="24"/>
      <c r="G451" s="24"/>
      <c r="H451" s="24"/>
      <c r="I451" s="24"/>
      <c r="J451" s="24">
        <v>250</v>
      </c>
      <c r="K451" s="24"/>
      <c r="L451" s="24">
        <v>0</v>
      </c>
      <c r="M451" s="24"/>
      <c r="N451" s="24">
        <v>0</v>
      </c>
      <c r="O451" s="24"/>
      <c r="P451" s="24">
        <v>0</v>
      </c>
      <c r="Q451" s="24"/>
      <c r="R451" s="24">
        <v>0</v>
      </c>
      <c r="S451" s="24"/>
      <c r="T451" s="24"/>
      <c r="U451" s="25"/>
      <c r="V451" s="24">
        <v>0</v>
      </c>
      <c r="W451" s="24"/>
      <c r="X451" s="24"/>
      <c r="Y451" s="24"/>
      <c r="Z451" s="24"/>
      <c r="AA451" s="24"/>
      <c r="AB451" s="24">
        <v>20000</v>
      </c>
      <c r="AC451" s="25"/>
      <c r="AD451" s="59">
        <v>1250</v>
      </c>
      <c r="AE451" s="25"/>
      <c r="AF451" s="26"/>
      <c r="AG451" s="27"/>
      <c r="AH451" s="26"/>
      <c r="AI451" s="27"/>
      <c r="AJ451" s="26"/>
      <c r="AK451" s="25"/>
      <c r="AL451" s="26"/>
    </row>
    <row r="452" spans="1:38" s="28" customFormat="1" outlineLevel="3">
      <c r="A452" s="90">
        <v>437</v>
      </c>
      <c r="B452" s="72" t="s">
        <v>402</v>
      </c>
      <c r="C452" s="72"/>
      <c r="D452" s="73"/>
      <c r="E452" s="86"/>
      <c r="F452" s="24"/>
      <c r="G452" s="24"/>
      <c r="H452" s="24"/>
      <c r="I452" s="24"/>
      <c r="J452" s="24">
        <v>0</v>
      </c>
      <c r="K452" s="24"/>
      <c r="L452" s="24">
        <v>0</v>
      </c>
      <c r="M452" s="24"/>
      <c r="N452" s="24">
        <v>0</v>
      </c>
      <c r="O452" s="24"/>
      <c r="P452" s="24">
        <v>0</v>
      </c>
      <c r="Q452" s="24"/>
      <c r="R452" s="24">
        <v>0</v>
      </c>
      <c r="S452" s="24"/>
      <c r="T452" s="24">
        <v>-3880</v>
      </c>
      <c r="U452" s="25"/>
      <c r="V452" s="24">
        <v>-3880</v>
      </c>
      <c r="W452" s="24"/>
      <c r="X452" s="24">
        <v>-7000</v>
      </c>
      <c r="Y452" s="24"/>
      <c r="Z452" s="24">
        <f>ROUND((V452-X452),5)</f>
        <v>3120</v>
      </c>
      <c r="AA452" s="24"/>
      <c r="AB452" s="24">
        <v>-20000</v>
      </c>
      <c r="AC452" s="25"/>
      <c r="AD452" s="59"/>
      <c r="AE452" s="25"/>
      <c r="AF452" s="26"/>
      <c r="AG452" s="27"/>
      <c r="AH452" s="26"/>
      <c r="AI452" s="27"/>
      <c r="AJ452" s="26"/>
      <c r="AK452" s="25"/>
      <c r="AL452" s="26"/>
    </row>
    <row r="453" spans="1:38" s="28" customFormat="1" outlineLevel="3">
      <c r="A453" s="90">
        <v>438</v>
      </c>
      <c r="B453" s="72" t="s">
        <v>403</v>
      </c>
      <c r="C453" s="72"/>
      <c r="D453" s="73"/>
      <c r="E453" s="86"/>
      <c r="F453" s="24"/>
      <c r="G453" s="24"/>
      <c r="H453" s="24"/>
      <c r="I453" s="24"/>
      <c r="J453" s="24">
        <v>0</v>
      </c>
      <c r="K453" s="24"/>
      <c r="L453" s="24">
        <v>0</v>
      </c>
      <c r="M453" s="24"/>
      <c r="N453" s="24">
        <v>21935</v>
      </c>
      <c r="O453" s="24"/>
      <c r="P453" s="24">
        <v>24975</v>
      </c>
      <c r="Q453" s="24"/>
      <c r="R453" s="24">
        <v>21913</v>
      </c>
      <c r="S453" s="24"/>
      <c r="T453" s="24">
        <v>11631</v>
      </c>
      <c r="U453" s="25"/>
      <c r="V453" s="24">
        <v>9127</v>
      </c>
      <c r="W453" s="24"/>
      <c r="X453" s="24"/>
      <c r="Y453" s="24"/>
      <c r="Z453" s="24"/>
      <c r="AA453" s="24"/>
      <c r="AB453" s="24"/>
      <c r="AC453" s="25"/>
      <c r="AD453" s="59">
        <v>7147</v>
      </c>
      <c r="AE453" s="25"/>
      <c r="AF453" s="26"/>
      <c r="AG453" s="27"/>
      <c r="AH453" s="26"/>
      <c r="AI453" s="27"/>
      <c r="AJ453" s="26"/>
      <c r="AK453" s="25"/>
      <c r="AL453" s="26"/>
    </row>
    <row r="454" spans="1:38" s="28" customFormat="1" outlineLevel="3">
      <c r="A454" s="90">
        <v>439</v>
      </c>
      <c r="B454" s="72" t="s">
        <v>404</v>
      </c>
      <c r="C454" s="72"/>
      <c r="D454" s="73"/>
      <c r="E454" s="86"/>
      <c r="F454" s="24"/>
      <c r="G454" s="24"/>
      <c r="H454" s="24"/>
      <c r="I454" s="24"/>
      <c r="J454" s="24">
        <v>0</v>
      </c>
      <c r="K454" s="24"/>
      <c r="L454" s="24">
        <v>0</v>
      </c>
      <c r="M454" s="24"/>
      <c r="N454" s="24">
        <v>-21935</v>
      </c>
      <c r="O454" s="24"/>
      <c r="P454" s="24">
        <v>-24975</v>
      </c>
      <c r="Q454" s="24"/>
      <c r="R454" s="24">
        <v>-21913</v>
      </c>
      <c r="S454" s="24"/>
      <c r="T454" s="24">
        <v>-11631</v>
      </c>
      <c r="U454" s="25"/>
      <c r="V454" s="24">
        <v>-9127</v>
      </c>
      <c r="W454" s="24"/>
      <c r="X454" s="24"/>
      <c r="Y454" s="24"/>
      <c r="Z454" s="24"/>
      <c r="AA454" s="24"/>
      <c r="AB454" s="24"/>
      <c r="AC454" s="25"/>
      <c r="AD454" s="59">
        <v>-7147</v>
      </c>
      <c r="AE454" s="25"/>
      <c r="AF454" s="26"/>
      <c r="AG454" s="27"/>
      <c r="AH454" s="26"/>
      <c r="AI454" s="27"/>
      <c r="AJ454" s="26"/>
      <c r="AK454" s="25"/>
      <c r="AL454" s="26"/>
    </row>
    <row r="455" spans="1:38" s="28" customFormat="1" outlineLevel="3">
      <c r="A455" s="90">
        <v>440</v>
      </c>
      <c r="B455" s="72" t="s">
        <v>405</v>
      </c>
      <c r="C455" s="72"/>
      <c r="D455" s="73"/>
      <c r="E455" s="86"/>
      <c r="F455" s="24"/>
      <c r="G455" s="24"/>
      <c r="H455" s="24"/>
      <c r="I455" s="24"/>
      <c r="J455" s="24">
        <v>0</v>
      </c>
      <c r="K455" s="24"/>
      <c r="L455" s="24">
        <v>0</v>
      </c>
      <c r="M455" s="24"/>
      <c r="N455" s="24">
        <v>0</v>
      </c>
      <c r="O455" s="24"/>
      <c r="P455" s="24">
        <v>2739</v>
      </c>
      <c r="Q455" s="24"/>
      <c r="R455" s="24">
        <v>0</v>
      </c>
      <c r="S455" s="24"/>
      <c r="T455" s="24"/>
      <c r="U455" s="25"/>
      <c r="V455" s="24">
        <v>0</v>
      </c>
      <c r="W455" s="24"/>
      <c r="X455" s="24"/>
      <c r="Y455" s="24"/>
      <c r="Z455" s="24"/>
      <c r="AA455" s="24"/>
      <c r="AC455" s="25"/>
      <c r="AD455" s="59"/>
      <c r="AE455" s="25"/>
      <c r="AF455" s="34"/>
      <c r="AG455" s="27"/>
      <c r="AH455" s="34"/>
      <c r="AI455" s="27"/>
      <c r="AJ455" s="34"/>
      <c r="AK455" s="25"/>
      <c r="AL455" s="34"/>
    </row>
    <row r="456" spans="1:38" s="28" customFormat="1" outlineLevel="3">
      <c r="A456" s="90">
        <v>441</v>
      </c>
      <c r="B456" s="72" t="s">
        <v>406</v>
      </c>
      <c r="C456" s="72"/>
      <c r="D456" s="73"/>
      <c r="E456" s="86"/>
      <c r="F456" s="24"/>
      <c r="G456" s="24"/>
      <c r="H456" s="24"/>
      <c r="I456" s="24"/>
      <c r="J456" s="24">
        <v>0</v>
      </c>
      <c r="K456" s="24"/>
      <c r="L456" s="24">
        <v>0</v>
      </c>
      <c r="M456" s="24"/>
      <c r="N456" s="24">
        <v>0</v>
      </c>
      <c r="O456" s="24"/>
      <c r="P456" s="24">
        <v>0</v>
      </c>
      <c r="Q456" s="24"/>
      <c r="R456" s="24">
        <v>0</v>
      </c>
      <c r="S456" s="24"/>
      <c r="T456" s="24"/>
      <c r="U456" s="25"/>
      <c r="V456" s="24">
        <v>0</v>
      </c>
      <c r="W456" s="24"/>
      <c r="X456" s="24"/>
      <c r="Y456" s="24"/>
      <c r="Z456" s="24"/>
      <c r="AA456" s="24"/>
      <c r="AC456" s="25"/>
      <c r="AD456" s="59"/>
      <c r="AE456" s="25"/>
      <c r="AF456" s="34"/>
      <c r="AG456" s="27"/>
      <c r="AH456" s="34"/>
      <c r="AI456" s="27"/>
      <c r="AJ456" s="34"/>
      <c r="AK456" s="25"/>
      <c r="AL456" s="34"/>
    </row>
    <row r="457" spans="1:38" s="28" customFormat="1" outlineLevel="3">
      <c r="A457" s="90">
        <v>442</v>
      </c>
      <c r="B457" s="72" t="s">
        <v>407</v>
      </c>
      <c r="C457" s="72"/>
      <c r="D457" s="73"/>
      <c r="E457" s="86"/>
      <c r="F457" s="24"/>
      <c r="G457" s="24"/>
      <c r="H457" s="24"/>
      <c r="I457" s="24"/>
      <c r="J457" s="24">
        <v>0</v>
      </c>
      <c r="K457" s="24"/>
      <c r="L457" s="24">
        <v>0</v>
      </c>
      <c r="M457" s="24"/>
      <c r="N457" s="24">
        <v>0</v>
      </c>
      <c r="O457" s="24"/>
      <c r="P457" s="24">
        <v>0</v>
      </c>
      <c r="Q457" s="24"/>
      <c r="R457" s="24">
        <v>2744</v>
      </c>
      <c r="S457" s="24"/>
      <c r="T457" s="24">
        <v>7350</v>
      </c>
      <c r="U457" s="25"/>
      <c r="V457" s="24">
        <v>3675</v>
      </c>
      <c r="W457" s="24"/>
      <c r="X457" s="24">
        <v>-3340</v>
      </c>
      <c r="Y457" s="24"/>
      <c r="Z457" s="24">
        <f>ROUND((V457-X457),5)</f>
        <v>7015</v>
      </c>
      <c r="AA457" s="24"/>
      <c r="AB457" s="24"/>
      <c r="AC457" s="25"/>
      <c r="AD457" s="59">
        <v>57745</v>
      </c>
      <c r="AE457" s="25"/>
      <c r="AF457" s="26"/>
      <c r="AG457" s="27"/>
      <c r="AH457" s="26"/>
      <c r="AI457" s="27"/>
      <c r="AJ457" s="26"/>
      <c r="AK457" s="25"/>
      <c r="AL457" s="26"/>
    </row>
    <row r="458" spans="1:38" s="28" customFormat="1" ht="16.5" outlineLevel="3" thickBot="1">
      <c r="A458" s="90">
        <v>443</v>
      </c>
      <c r="B458" s="72" t="s">
        <v>408</v>
      </c>
      <c r="C458" s="72"/>
      <c r="D458" s="73"/>
      <c r="E458" s="86"/>
      <c r="F458" s="33"/>
      <c r="G458" s="24"/>
      <c r="H458" s="33"/>
      <c r="I458" s="24"/>
      <c r="J458" s="33">
        <v>0</v>
      </c>
      <c r="K458" s="24"/>
      <c r="L458" s="33">
        <v>0</v>
      </c>
      <c r="M458" s="24"/>
      <c r="N458" s="33">
        <v>0</v>
      </c>
      <c r="O458" s="24"/>
      <c r="P458" s="33">
        <v>-28506</v>
      </c>
      <c r="Q458" s="24"/>
      <c r="R458" s="33">
        <v>-14694</v>
      </c>
      <c r="S458" s="24"/>
      <c r="T458" s="33">
        <v>-7350</v>
      </c>
      <c r="U458" s="25"/>
      <c r="V458" s="33">
        <v>-3675</v>
      </c>
      <c r="W458" s="24"/>
      <c r="X458" s="33"/>
      <c r="Y458" s="24"/>
      <c r="Z458" s="33"/>
      <c r="AA458" s="24"/>
      <c r="AB458" s="33"/>
      <c r="AC458" s="25"/>
      <c r="AD458" s="61">
        <v>-57745</v>
      </c>
      <c r="AE458" s="25"/>
      <c r="AF458" s="33"/>
      <c r="AG458" s="27"/>
      <c r="AH458" s="33"/>
      <c r="AI458" s="27"/>
      <c r="AJ458" s="33"/>
      <c r="AK458" s="25"/>
      <c r="AL458" s="33"/>
    </row>
    <row r="459" spans="1:38" s="39" customFormat="1" outlineLevel="2">
      <c r="A459" s="90">
        <v>444</v>
      </c>
      <c r="B459" s="72" t="s">
        <v>409</v>
      </c>
      <c r="C459" s="72"/>
      <c r="D459" s="73"/>
      <c r="E459" s="86"/>
      <c r="F459" s="35">
        <f>ROUND(SUM(F450:F458),5)</f>
        <v>0</v>
      </c>
      <c r="G459" s="35"/>
      <c r="H459" s="35">
        <f>ROUND(SUM(H450:H458),5)</f>
        <v>0</v>
      </c>
      <c r="I459" s="35"/>
      <c r="J459" s="35">
        <f>ROUND(SUM(J450:J458),5)</f>
        <v>250</v>
      </c>
      <c r="K459" s="35"/>
      <c r="L459" s="35">
        <f>ROUND(SUM(L450:L458),5)</f>
        <v>0</v>
      </c>
      <c r="M459" s="35"/>
      <c r="N459" s="35">
        <f>ROUND(SUM(N450:N458),5)</f>
        <v>0</v>
      </c>
      <c r="O459" s="35"/>
      <c r="P459" s="35">
        <f>ROUND(SUM(P450:P458),5)</f>
        <v>-25767</v>
      </c>
      <c r="Q459" s="35"/>
      <c r="R459" s="35">
        <f>ROUND(SUM(R450:R458),5)</f>
        <v>-11950</v>
      </c>
      <c r="S459" s="35"/>
      <c r="T459" s="35">
        <f>ROUND(SUM(T450:T458),5)</f>
        <v>-3880</v>
      </c>
      <c r="U459" s="36"/>
      <c r="V459" s="35">
        <f>ROUND(SUM(V450:V458),5)</f>
        <v>-3880</v>
      </c>
      <c r="W459" s="35"/>
      <c r="X459" s="35">
        <f>ROUND(SUM(X450:X458),5)</f>
        <v>-10340</v>
      </c>
      <c r="Y459" s="35"/>
      <c r="Z459" s="35">
        <f>ROUND((V459-X459),5)</f>
        <v>6460</v>
      </c>
      <c r="AA459" s="35"/>
      <c r="AB459" s="35">
        <f t="shared" ref="AB459:AD459" si="79">ROUND(SUM(AB450:AB458),5)</f>
        <v>0</v>
      </c>
      <c r="AC459" s="36"/>
      <c r="AD459" s="59">
        <f t="shared" si="79"/>
        <v>1250</v>
      </c>
      <c r="AE459" s="36"/>
      <c r="AF459" s="37">
        <f>ROUND(SUM(AF450:AF458),5)</f>
        <v>0</v>
      </c>
      <c r="AG459" s="38"/>
      <c r="AH459" s="37">
        <f>ROUND(SUM(AH450:AH458),5)</f>
        <v>0</v>
      </c>
      <c r="AI459" s="38"/>
      <c r="AJ459" s="37">
        <f>ROUND(SUM(AJ450:AJ458),5)</f>
        <v>0</v>
      </c>
      <c r="AK459" s="36"/>
      <c r="AL459" s="35">
        <f t="shared" ref="AL459" si="80">ROUND(SUM(AL450:AL458),5)</f>
        <v>0</v>
      </c>
    </row>
    <row r="460" spans="1:38" s="28" customFormat="1" ht="15.75" customHeight="1" outlineLevel="3">
      <c r="A460" s="90">
        <v>445</v>
      </c>
      <c r="B460" s="72" t="s">
        <v>410</v>
      </c>
      <c r="C460" s="72"/>
      <c r="D460" s="73"/>
      <c r="E460" s="86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5"/>
      <c r="V460" s="24"/>
      <c r="W460" s="24"/>
      <c r="X460" s="24"/>
      <c r="Y460" s="24"/>
      <c r="Z460" s="24"/>
      <c r="AA460" s="24"/>
      <c r="AB460" s="24"/>
      <c r="AC460" s="25"/>
      <c r="AD460" s="59">
        <v>7495</v>
      </c>
      <c r="AE460" s="25"/>
      <c r="AF460" s="26"/>
      <c r="AG460" s="27"/>
      <c r="AH460" s="26"/>
      <c r="AI460" s="27"/>
      <c r="AJ460" s="26"/>
      <c r="AK460" s="25"/>
      <c r="AL460" s="26"/>
    </row>
    <row r="461" spans="1:38" s="28" customFormat="1" outlineLevel="3">
      <c r="A461" s="90">
        <v>446</v>
      </c>
      <c r="B461" s="72" t="s">
        <v>411</v>
      </c>
      <c r="C461" s="72"/>
      <c r="D461" s="73"/>
      <c r="E461" s="86"/>
      <c r="F461" s="24"/>
      <c r="G461" s="24"/>
      <c r="H461" s="24"/>
      <c r="I461" s="24"/>
      <c r="J461" s="24">
        <v>186597</v>
      </c>
      <c r="K461" s="24"/>
      <c r="L461" s="24">
        <v>0</v>
      </c>
      <c r="M461" s="24"/>
      <c r="N461" s="24">
        <v>3347</v>
      </c>
      <c r="O461" s="24"/>
      <c r="P461" s="24">
        <v>0</v>
      </c>
      <c r="Q461" s="24"/>
      <c r="R461" s="24">
        <v>8424</v>
      </c>
      <c r="S461" s="24"/>
      <c r="T461" s="24"/>
      <c r="U461" s="25"/>
      <c r="V461" s="24">
        <v>5514</v>
      </c>
      <c r="W461" s="24"/>
      <c r="X461" s="24"/>
      <c r="Y461" s="24"/>
      <c r="Z461" s="24"/>
      <c r="AA461" s="24"/>
      <c r="AB461" s="24"/>
      <c r="AC461" s="25"/>
      <c r="AD461" s="59">
        <v>-7495</v>
      </c>
      <c r="AE461" s="25"/>
      <c r="AF461" s="26"/>
      <c r="AG461" s="27"/>
      <c r="AH461" s="26"/>
      <c r="AI461" s="27"/>
      <c r="AJ461" s="26"/>
      <c r="AK461" s="25"/>
      <c r="AL461" s="26"/>
    </row>
    <row r="462" spans="1:38" s="28" customFormat="1" outlineLevel="3">
      <c r="A462" s="90">
        <v>447</v>
      </c>
      <c r="B462" s="72" t="s">
        <v>412</v>
      </c>
      <c r="C462" s="72"/>
      <c r="D462" s="73"/>
      <c r="E462" s="86"/>
      <c r="F462" s="24"/>
      <c r="G462" s="24"/>
      <c r="H462" s="24"/>
      <c r="I462" s="24"/>
      <c r="J462" s="24">
        <v>0</v>
      </c>
      <c r="K462" s="24"/>
      <c r="L462" s="24">
        <v>0</v>
      </c>
      <c r="M462" s="24"/>
      <c r="N462" s="24">
        <v>-3347</v>
      </c>
      <c r="O462" s="24"/>
      <c r="P462" s="24">
        <v>0</v>
      </c>
      <c r="Q462" s="24"/>
      <c r="R462" s="24">
        <v>-8424</v>
      </c>
      <c r="S462" s="24"/>
      <c r="T462" s="24"/>
      <c r="U462" s="25"/>
      <c r="V462" s="24">
        <v>-5514</v>
      </c>
      <c r="W462" s="24"/>
      <c r="X462" s="24"/>
      <c r="Y462" s="24"/>
      <c r="Z462" s="24"/>
      <c r="AA462" s="24"/>
      <c r="AB462" s="24"/>
      <c r="AC462" s="25"/>
      <c r="AD462" s="59">
        <v>2609</v>
      </c>
      <c r="AE462" s="25"/>
      <c r="AF462" s="26"/>
      <c r="AG462" s="27"/>
      <c r="AH462" s="26"/>
      <c r="AI462" s="27"/>
      <c r="AJ462" s="26"/>
      <c r="AK462" s="25"/>
      <c r="AL462" s="26"/>
    </row>
    <row r="463" spans="1:38" s="28" customFormat="1" hidden="1" outlineLevel="3">
      <c r="A463" s="90">
        <v>448</v>
      </c>
      <c r="B463" s="72" t="s">
        <v>413</v>
      </c>
      <c r="C463" s="72"/>
      <c r="D463" s="73"/>
      <c r="E463" s="86"/>
      <c r="F463" s="24"/>
      <c r="G463" s="24"/>
      <c r="H463" s="24"/>
      <c r="I463" s="24"/>
      <c r="J463" s="24">
        <v>0</v>
      </c>
      <c r="K463" s="24"/>
      <c r="L463" s="24">
        <v>0</v>
      </c>
      <c r="M463" s="24"/>
      <c r="N463" s="24">
        <v>0</v>
      </c>
      <c r="O463" s="24"/>
      <c r="P463" s="24">
        <v>0</v>
      </c>
      <c r="Q463" s="24"/>
      <c r="R463" s="24">
        <v>0</v>
      </c>
      <c r="S463" s="24"/>
      <c r="T463" s="24"/>
      <c r="U463" s="25"/>
      <c r="V463" s="24">
        <v>0</v>
      </c>
      <c r="W463" s="24"/>
      <c r="X463" s="24"/>
      <c r="Y463" s="24"/>
      <c r="Z463" s="24"/>
      <c r="AA463" s="24"/>
      <c r="AB463" s="24"/>
      <c r="AC463" s="25"/>
      <c r="AD463" s="59">
        <v>-2609</v>
      </c>
      <c r="AE463" s="25"/>
      <c r="AF463" s="26"/>
      <c r="AG463" s="27"/>
      <c r="AH463" s="26"/>
      <c r="AI463" s="27"/>
      <c r="AJ463" s="26"/>
      <c r="AK463" s="25"/>
      <c r="AL463" s="26"/>
    </row>
    <row r="464" spans="1:38" s="28" customFormat="1" outlineLevel="3">
      <c r="A464" s="90">
        <v>449</v>
      </c>
      <c r="B464" s="72" t="s">
        <v>414</v>
      </c>
      <c r="C464" s="72"/>
      <c r="D464" s="73"/>
      <c r="E464" s="86"/>
      <c r="F464" s="24"/>
      <c r="G464" s="24"/>
      <c r="H464" s="24"/>
      <c r="I464" s="24"/>
      <c r="J464" s="24">
        <v>0</v>
      </c>
      <c r="K464" s="24"/>
      <c r="L464" s="24">
        <v>0</v>
      </c>
      <c r="M464" s="24"/>
      <c r="N464" s="24">
        <v>22289</v>
      </c>
      <c r="O464" s="24"/>
      <c r="P464" s="24">
        <v>4448</v>
      </c>
      <c r="Q464" s="24"/>
      <c r="R464" s="24">
        <v>0</v>
      </c>
      <c r="S464" s="24"/>
      <c r="T464" s="24">
        <v>6945</v>
      </c>
      <c r="U464" s="25"/>
      <c r="V464" s="24">
        <v>0</v>
      </c>
      <c r="W464" s="24"/>
      <c r="X464" s="24"/>
      <c r="Y464" s="24"/>
      <c r="Z464" s="24"/>
      <c r="AA464" s="24"/>
      <c r="AB464" s="24"/>
      <c r="AC464" s="25"/>
      <c r="AD464" s="59"/>
      <c r="AE464" s="25"/>
      <c r="AF464" s="26"/>
      <c r="AG464" s="27"/>
      <c r="AH464" s="26"/>
      <c r="AI464" s="27"/>
      <c r="AJ464" s="26"/>
      <c r="AK464" s="25"/>
      <c r="AL464" s="26"/>
    </row>
    <row r="465" spans="1:38" s="28" customFormat="1" ht="16.5" outlineLevel="3" thickBot="1">
      <c r="A465" s="90">
        <v>450</v>
      </c>
      <c r="B465" s="72" t="s">
        <v>415</v>
      </c>
      <c r="C465" s="72"/>
      <c r="D465" s="73"/>
      <c r="E465" s="86"/>
      <c r="F465" s="33"/>
      <c r="G465" s="24"/>
      <c r="H465" s="33"/>
      <c r="I465" s="24"/>
      <c r="J465" s="33">
        <v>0</v>
      </c>
      <c r="K465" s="24"/>
      <c r="L465" s="33">
        <v>0</v>
      </c>
      <c r="M465" s="24"/>
      <c r="N465" s="33">
        <v>-22289</v>
      </c>
      <c r="O465" s="24"/>
      <c r="P465" s="33">
        <v>-4448</v>
      </c>
      <c r="Q465" s="24"/>
      <c r="R465" s="33">
        <v>0</v>
      </c>
      <c r="S465" s="24"/>
      <c r="T465" s="33">
        <v>-6945</v>
      </c>
      <c r="U465" s="25"/>
      <c r="V465" s="33">
        <v>0</v>
      </c>
      <c r="W465" s="24"/>
      <c r="X465" s="33"/>
      <c r="Y465" s="24"/>
      <c r="Z465" s="33"/>
      <c r="AA465" s="24"/>
      <c r="AB465" s="33"/>
      <c r="AC465" s="25"/>
      <c r="AD465" s="61"/>
      <c r="AE465" s="25"/>
      <c r="AF465" s="33"/>
      <c r="AG465" s="27"/>
      <c r="AH465" s="33"/>
      <c r="AI465" s="27"/>
      <c r="AJ465" s="33"/>
      <c r="AK465" s="25"/>
      <c r="AL465" s="33"/>
    </row>
    <row r="466" spans="1:38" s="39" customFormat="1" outlineLevel="2">
      <c r="A466" s="90">
        <v>451</v>
      </c>
      <c r="B466" s="72" t="s">
        <v>416</v>
      </c>
      <c r="C466" s="72"/>
      <c r="D466" s="73"/>
      <c r="E466" s="86"/>
      <c r="F466" s="35">
        <f>ROUND(SUM(F460:F465),5)</f>
        <v>0</v>
      </c>
      <c r="G466" s="35"/>
      <c r="H466" s="35">
        <f>ROUND(SUM(H460:H465),5)</f>
        <v>0</v>
      </c>
      <c r="I466" s="35"/>
      <c r="J466" s="35">
        <f>ROUND(SUM(J460:J465),5)</f>
        <v>186597</v>
      </c>
      <c r="K466" s="35"/>
      <c r="L466" s="35">
        <f>ROUND(SUM(L460:L465),5)</f>
        <v>0</v>
      </c>
      <c r="M466" s="35"/>
      <c r="N466" s="35">
        <f>ROUND(SUM(N460:N465),5)</f>
        <v>0</v>
      </c>
      <c r="O466" s="35"/>
      <c r="P466" s="35">
        <f>ROUND(SUM(P460:P465),5)</f>
        <v>0</v>
      </c>
      <c r="Q466" s="35"/>
      <c r="R466" s="35">
        <f>ROUND(SUM(R460:R465),5)</f>
        <v>0</v>
      </c>
      <c r="S466" s="35"/>
      <c r="T466" s="35">
        <f>ROUND(SUM(T460:T465),5)</f>
        <v>0</v>
      </c>
      <c r="U466" s="36"/>
      <c r="V466" s="35">
        <f>ROUND(SUM(V460:V465),5)</f>
        <v>0</v>
      </c>
      <c r="W466" s="35"/>
      <c r="X466" s="35"/>
      <c r="Y466" s="35"/>
      <c r="Z466" s="35"/>
      <c r="AA466" s="35"/>
      <c r="AB466" s="35">
        <f t="shared" ref="AB466:AD466" si="81">ROUND(SUM(AB460:AB465),5)</f>
        <v>0</v>
      </c>
      <c r="AC466" s="36"/>
      <c r="AD466" s="59">
        <f t="shared" si="81"/>
        <v>0</v>
      </c>
      <c r="AE466" s="36"/>
      <c r="AF466" s="37"/>
      <c r="AG466" s="38"/>
      <c r="AH466" s="37"/>
      <c r="AI466" s="38"/>
      <c r="AJ466" s="37"/>
      <c r="AK466" s="36"/>
      <c r="AL466" s="35">
        <f t="shared" ref="AL466" si="82">ROUND(SUM(AL460:AL465),5)</f>
        <v>0</v>
      </c>
    </row>
    <row r="467" spans="1:38" s="28" customFormat="1" ht="16.5" hidden="1" customHeight="1" outlineLevel="2" thickBot="1">
      <c r="A467" s="90">
        <v>452</v>
      </c>
      <c r="B467" s="72" t="s">
        <v>417</v>
      </c>
      <c r="C467" s="72"/>
      <c r="D467" s="73"/>
      <c r="E467" s="86"/>
      <c r="F467" s="33"/>
      <c r="G467" s="24"/>
      <c r="H467" s="33"/>
      <c r="I467" s="24"/>
      <c r="J467" s="33">
        <v>0</v>
      </c>
      <c r="K467" s="24"/>
      <c r="L467" s="33">
        <v>0</v>
      </c>
      <c r="M467" s="24"/>
      <c r="N467" s="33">
        <v>0</v>
      </c>
      <c r="O467" s="24"/>
      <c r="P467" s="33">
        <v>0</v>
      </c>
      <c r="Q467" s="24"/>
      <c r="R467" s="33">
        <v>0</v>
      </c>
      <c r="S467" s="24"/>
      <c r="T467" s="33"/>
      <c r="U467" s="25"/>
      <c r="V467" s="33">
        <v>0</v>
      </c>
      <c r="W467" s="24"/>
      <c r="X467" s="33"/>
      <c r="Y467" s="24"/>
      <c r="Z467" s="33"/>
      <c r="AA467" s="24"/>
      <c r="AB467" s="33"/>
      <c r="AC467" s="25"/>
      <c r="AD467" s="61"/>
      <c r="AE467" s="25"/>
      <c r="AF467" s="33"/>
      <c r="AG467" s="27"/>
      <c r="AH467" s="33"/>
      <c r="AI467" s="27"/>
      <c r="AJ467" s="33"/>
      <c r="AK467" s="25"/>
      <c r="AL467" s="33"/>
    </row>
    <row r="468" spans="1:38" s="28" customFormat="1" outlineLevel="1" collapsed="1">
      <c r="A468" s="90">
        <v>453</v>
      </c>
      <c r="B468" s="72" t="s">
        <v>418</v>
      </c>
      <c r="C468" s="72"/>
      <c r="D468" s="73"/>
      <c r="E468" s="86"/>
      <c r="F468" s="24">
        <f>ROUND(SUM(F424:F425)+F435+F449+F459+SUM(F466:F467),5)</f>
        <v>0</v>
      </c>
      <c r="G468" s="24"/>
      <c r="H468" s="24">
        <f>ROUND(SUM(H424:H425)+H435+H449+H459+SUM(H466:H467),5)</f>
        <v>0</v>
      </c>
      <c r="I468" s="24"/>
      <c r="J468" s="24">
        <f>ROUND(SUM(J424:J425)+J435+J449+J459+SUM(J466:J467),5)</f>
        <v>199660</v>
      </c>
      <c r="K468" s="24"/>
      <c r="L468" s="24">
        <f>ROUND(SUM(L424:L425)+L435+L449+L459+SUM(L466:L467),5)</f>
        <v>16542</v>
      </c>
      <c r="M468" s="24"/>
      <c r="N468" s="24">
        <f>ROUND(SUM(N424:N425)+N435+N449+N459+SUM(N466:N467),5)</f>
        <v>717</v>
      </c>
      <c r="O468" s="24"/>
      <c r="P468" s="24">
        <f>ROUND(SUM(P424:P425)+P435+P449+P459+SUM(P466:P467),5)</f>
        <v>-78014</v>
      </c>
      <c r="Q468" s="24"/>
      <c r="R468" s="24">
        <f>ROUND(SUM(R424:R425)+R435+R449+R459+SUM(R466:R467),5)</f>
        <v>-130962</v>
      </c>
      <c r="S468" s="24"/>
      <c r="T468" s="24">
        <f>ROUND(SUM(T424:T425)+T435+T449+T459+SUM(T466:T467),5)</f>
        <v>-69683</v>
      </c>
      <c r="U468" s="25"/>
      <c r="V468" s="24">
        <f>ROUND(SUM(V424:V425)+V435+V449+V459+SUM(V466:V467),5)</f>
        <v>-43559</v>
      </c>
      <c r="W468" s="24"/>
      <c r="X468" s="24">
        <f>ROUND(SUM(X424:X425)+X435+X449+X459+SUM(X466:X467),5)</f>
        <v>-36463</v>
      </c>
      <c r="Y468" s="24"/>
      <c r="Z468" s="24">
        <f>ROUND((V468-X468),5)</f>
        <v>-7096</v>
      </c>
      <c r="AA468" s="24"/>
      <c r="AB468" s="24">
        <f t="shared" ref="AB468:AD468" si="83">ROUND(SUM(AB424:AB425)+AB435+AB449+AB459+SUM(AB466:AB467),5)</f>
        <v>-52248</v>
      </c>
      <c r="AC468" s="25"/>
      <c r="AD468" s="59">
        <f t="shared" si="83"/>
        <v>-2194</v>
      </c>
      <c r="AE468" s="25"/>
      <c r="AF468" s="26">
        <f>ROUND(SUM(AF424:AF425)+AF435+AF449+AF459+SUM(AF466:AF467),5)</f>
        <v>0</v>
      </c>
      <c r="AG468" s="27"/>
      <c r="AH468" s="26">
        <f>ROUND(SUM(AH424:AH425)+AH435+AH449+AH459+SUM(AH466:AH467),5)</f>
        <v>0</v>
      </c>
      <c r="AI468" s="27"/>
      <c r="AJ468" s="26">
        <f>ROUND(SUM(AJ424:AJ425)+AJ435+AJ449+AJ459+SUM(AJ466:AJ467),5)</f>
        <v>0</v>
      </c>
      <c r="AK468" s="25"/>
      <c r="AL468" s="24">
        <f t="shared" ref="AL468" si="84">ROUND(SUM(AL424:AL425)+AL435+AL449+AL459+SUM(AL466:AL467),5)</f>
        <v>0</v>
      </c>
    </row>
    <row r="469" spans="1:38" s="28" customFormat="1" ht="12.75" customHeight="1" outlineLevel="2">
      <c r="A469" s="90">
        <v>454</v>
      </c>
      <c r="B469" s="72" t="s">
        <v>419</v>
      </c>
      <c r="C469" s="72"/>
      <c r="D469" s="73"/>
      <c r="E469" s="86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5"/>
      <c r="V469" s="24"/>
      <c r="W469" s="24"/>
      <c r="X469" s="24"/>
      <c r="Y469" s="24"/>
      <c r="Z469" s="24"/>
      <c r="AA469" s="24"/>
      <c r="AC469" s="25"/>
      <c r="AD469" s="62"/>
      <c r="AE469" s="25"/>
      <c r="AF469" s="34"/>
      <c r="AG469" s="27"/>
      <c r="AH469" s="34"/>
      <c r="AI469" s="27"/>
      <c r="AJ469" s="34"/>
      <c r="AK469" s="25"/>
      <c r="AL469" s="34"/>
    </row>
    <row r="470" spans="1:38" s="28" customFormat="1" outlineLevel="2">
      <c r="A470" s="90">
        <v>455</v>
      </c>
      <c r="B470" s="72" t="s">
        <v>420</v>
      </c>
      <c r="C470" s="72"/>
      <c r="D470" s="73"/>
      <c r="E470" s="86"/>
      <c r="F470" s="24"/>
      <c r="G470" s="24"/>
      <c r="H470" s="24"/>
      <c r="I470" s="24"/>
      <c r="J470" s="24">
        <v>0</v>
      </c>
      <c r="K470" s="24"/>
      <c r="L470" s="24">
        <v>0</v>
      </c>
      <c r="M470" s="24"/>
      <c r="N470" s="24">
        <v>0</v>
      </c>
      <c r="O470" s="24"/>
      <c r="P470" s="24">
        <v>28506</v>
      </c>
      <c r="Q470" s="24"/>
      <c r="R470" s="24">
        <v>0</v>
      </c>
      <c r="S470" s="24"/>
      <c r="T470" s="24"/>
      <c r="U470" s="25"/>
      <c r="V470" s="24">
        <v>0</v>
      </c>
      <c r="W470" s="24"/>
      <c r="X470" s="24"/>
      <c r="Y470" s="24"/>
      <c r="Z470" s="24"/>
      <c r="AA470" s="24"/>
      <c r="AC470" s="25"/>
      <c r="AD470" s="62"/>
      <c r="AE470" s="25"/>
      <c r="AF470" s="34"/>
      <c r="AG470" s="27"/>
      <c r="AH470" s="34"/>
      <c r="AI470" s="27"/>
      <c r="AJ470" s="34"/>
      <c r="AK470" s="25"/>
      <c r="AL470" s="34"/>
    </row>
    <row r="471" spans="1:38" s="28" customFormat="1" outlineLevel="2">
      <c r="A471" s="90">
        <v>456</v>
      </c>
      <c r="B471" s="72" t="s">
        <v>421</v>
      </c>
      <c r="C471" s="72"/>
      <c r="D471" s="73"/>
      <c r="E471" s="86"/>
      <c r="F471" s="24"/>
      <c r="G471" s="24"/>
      <c r="H471" s="24"/>
      <c r="I471" s="24"/>
      <c r="J471" s="24">
        <v>0</v>
      </c>
      <c r="K471" s="24"/>
      <c r="L471" s="24">
        <v>0</v>
      </c>
      <c r="M471" s="24"/>
      <c r="N471" s="24">
        <v>0</v>
      </c>
      <c r="O471" s="24"/>
      <c r="P471" s="24">
        <v>8211</v>
      </c>
      <c r="Q471" s="24"/>
      <c r="R471" s="24">
        <v>57759</v>
      </c>
      <c r="S471" s="24"/>
      <c r="T471" s="24">
        <v>3415</v>
      </c>
      <c r="U471" s="25"/>
      <c r="V471" s="24">
        <v>3415</v>
      </c>
      <c r="W471" s="24"/>
      <c r="X471" s="24">
        <v>7200</v>
      </c>
      <c r="Y471" s="24"/>
      <c r="Z471" s="24">
        <f>ROUND((V471-X471),5)</f>
        <v>-3785</v>
      </c>
      <c r="AA471" s="24"/>
      <c r="AB471" s="24"/>
      <c r="AC471" s="25"/>
      <c r="AD471" s="59"/>
      <c r="AE471" s="25"/>
      <c r="AF471" s="26"/>
      <c r="AG471" s="27"/>
      <c r="AH471" s="26"/>
      <c r="AI471" s="27"/>
      <c r="AJ471" s="26"/>
      <c r="AK471" s="25"/>
      <c r="AL471" s="26"/>
    </row>
    <row r="472" spans="1:38" s="28" customFormat="1" outlineLevel="2">
      <c r="A472" s="90">
        <v>457</v>
      </c>
      <c r="B472" s="72" t="s">
        <v>422</v>
      </c>
      <c r="C472" s="72"/>
      <c r="D472" s="73"/>
      <c r="E472" s="86"/>
      <c r="F472" s="24"/>
      <c r="G472" s="24"/>
      <c r="H472" s="24"/>
      <c r="I472" s="24"/>
      <c r="J472" s="24">
        <v>0</v>
      </c>
      <c r="K472" s="24"/>
      <c r="L472" s="24">
        <v>0</v>
      </c>
      <c r="M472" s="24"/>
      <c r="N472" s="24">
        <v>0</v>
      </c>
      <c r="O472" s="24"/>
      <c r="P472" s="24">
        <v>0</v>
      </c>
      <c r="Q472" s="24"/>
      <c r="R472" s="24">
        <v>15055</v>
      </c>
      <c r="S472" s="24"/>
      <c r="T472" s="24">
        <v>43478</v>
      </c>
      <c r="U472" s="25"/>
      <c r="V472" s="24">
        <v>31528</v>
      </c>
      <c r="W472" s="24"/>
      <c r="X472" s="24">
        <v>41852</v>
      </c>
      <c r="Y472" s="24"/>
      <c r="Z472" s="24">
        <f>ROUND((V472-X472),5)</f>
        <v>-10324</v>
      </c>
      <c r="AA472" s="24"/>
      <c r="AB472" s="24"/>
      <c r="AC472" s="25"/>
      <c r="AD472" s="59">
        <v>12842</v>
      </c>
      <c r="AE472" s="25"/>
      <c r="AF472" s="26"/>
      <c r="AG472" s="27"/>
      <c r="AH472" s="26"/>
      <c r="AI472" s="27"/>
      <c r="AJ472" s="26"/>
      <c r="AK472" s="25"/>
      <c r="AL472" s="26"/>
    </row>
    <row r="473" spans="1:38" s="28" customFormat="1" outlineLevel="2">
      <c r="A473" s="90">
        <v>458</v>
      </c>
      <c r="B473" s="84" t="s">
        <v>423</v>
      </c>
      <c r="C473" s="84"/>
      <c r="D473" s="85"/>
      <c r="E473" s="86"/>
      <c r="F473" s="24"/>
      <c r="G473" s="24"/>
      <c r="H473" s="24"/>
      <c r="I473" s="24"/>
      <c r="J473" s="24">
        <v>0</v>
      </c>
      <c r="K473" s="24"/>
      <c r="L473" s="24">
        <v>0</v>
      </c>
      <c r="M473" s="24"/>
      <c r="N473" s="24">
        <v>0</v>
      </c>
      <c r="O473" s="24"/>
      <c r="P473" s="24">
        <v>83708</v>
      </c>
      <c r="Q473" s="24"/>
      <c r="R473" s="24">
        <v>31888</v>
      </c>
      <c r="S473" s="24"/>
      <c r="T473" s="24">
        <v>9990</v>
      </c>
      <c r="U473" s="25"/>
      <c r="V473" s="24">
        <v>7066</v>
      </c>
      <c r="W473" s="24"/>
      <c r="X473" s="24">
        <v>5000</v>
      </c>
      <c r="Y473" s="24"/>
      <c r="Z473" s="24">
        <f>ROUND((V473-X473),5)</f>
        <v>2066</v>
      </c>
      <c r="AA473" s="24"/>
      <c r="AB473" s="24">
        <v>50000</v>
      </c>
      <c r="AC473" s="25"/>
      <c r="AD473" s="59">
        <v>41504</v>
      </c>
      <c r="AE473" s="25"/>
      <c r="AF473" s="26"/>
      <c r="AG473" s="27"/>
      <c r="AH473" s="26"/>
      <c r="AI473" s="27"/>
      <c r="AJ473" s="26"/>
      <c r="AK473" s="25"/>
      <c r="AL473" s="51"/>
    </row>
    <row r="474" spans="1:38" s="28" customFormat="1" outlineLevel="2">
      <c r="A474" s="90">
        <v>459</v>
      </c>
      <c r="B474" s="84" t="s">
        <v>483</v>
      </c>
      <c r="C474" s="84"/>
      <c r="D474" s="85"/>
      <c r="E474" s="86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5"/>
      <c r="V474" s="24"/>
      <c r="W474" s="24"/>
      <c r="X474" s="24"/>
      <c r="Y474" s="24"/>
      <c r="Z474" s="24"/>
      <c r="AA474" s="24"/>
      <c r="AB474" s="24"/>
      <c r="AC474" s="25"/>
      <c r="AD474" s="59">
        <v>-35000</v>
      </c>
      <c r="AE474" s="25"/>
      <c r="AF474" s="26"/>
      <c r="AG474" s="27"/>
      <c r="AH474" s="26"/>
      <c r="AI474" s="27"/>
      <c r="AJ474" s="26"/>
      <c r="AK474" s="25"/>
      <c r="AL474" s="51"/>
    </row>
    <row r="475" spans="1:38" s="28" customFormat="1" outlineLevel="2">
      <c r="A475" s="90">
        <v>460</v>
      </c>
      <c r="B475" s="72" t="s">
        <v>424</v>
      </c>
      <c r="C475" s="72"/>
      <c r="D475" s="73"/>
      <c r="E475" s="86"/>
      <c r="F475" s="24"/>
      <c r="G475" s="24"/>
      <c r="H475" s="24"/>
      <c r="I475" s="24"/>
      <c r="J475" s="24">
        <v>0</v>
      </c>
      <c r="K475" s="24"/>
      <c r="L475" s="24">
        <v>0</v>
      </c>
      <c r="M475" s="24"/>
      <c r="N475" s="24">
        <v>0</v>
      </c>
      <c r="O475" s="24"/>
      <c r="P475" s="24">
        <v>0</v>
      </c>
      <c r="Q475" s="24"/>
      <c r="R475" s="24">
        <v>0</v>
      </c>
      <c r="S475" s="24"/>
      <c r="T475" s="24">
        <v>-97500</v>
      </c>
      <c r="U475" s="25"/>
      <c r="V475" s="24">
        <v>-87500</v>
      </c>
      <c r="W475" s="24"/>
      <c r="X475" s="24"/>
      <c r="Y475" s="24"/>
      <c r="Z475" s="24"/>
      <c r="AA475" s="24"/>
      <c r="AB475" s="24">
        <v>-97500</v>
      </c>
      <c r="AC475" s="25"/>
      <c r="AD475" s="59">
        <v>-97500</v>
      </c>
      <c r="AE475" s="25"/>
      <c r="AF475" s="26"/>
      <c r="AG475" s="27"/>
      <c r="AH475" s="26"/>
      <c r="AI475" s="27"/>
      <c r="AJ475" s="26"/>
      <c r="AK475" s="25"/>
      <c r="AL475" s="26"/>
    </row>
    <row r="476" spans="1:38" s="28" customFormat="1" outlineLevel="2">
      <c r="A476" s="90">
        <v>461</v>
      </c>
      <c r="B476" s="72" t="s">
        <v>484</v>
      </c>
      <c r="C476" s="72"/>
      <c r="D476" s="73"/>
      <c r="E476" s="86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5"/>
      <c r="V476" s="24"/>
      <c r="W476" s="24"/>
      <c r="X476" s="24"/>
      <c r="Y476" s="24"/>
      <c r="Z476" s="24"/>
      <c r="AA476" s="24"/>
      <c r="AB476" s="24"/>
      <c r="AC476" s="25"/>
      <c r="AD476" s="59">
        <v>-10000</v>
      </c>
      <c r="AE476" s="25"/>
      <c r="AF476" s="26"/>
      <c r="AG476" s="27"/>
      <c r="AH476" s="26"/>
      <c r="AI476" s="27"/>
      <c r="AJ476" s="26"/>
      <c r="AK476" s="25"/>
      <c r="AL476" s="26"/>
    </row>
    <row r="477" spans="1:38" s="28" customFormat="1" outlineLevel="2">
      <c r="A477" s="90">
        <v>462</v>
      </c>
      <c r="B477" s="84" t="s">
        <v>450</v>
      </c>
      <c r="C477" s="84"/>
      <c r="D477" s="85"/>
      <c r="E477" s="86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>
        <v>6345</v>
      </c>
      <c r="U477" s="25"/>
      <c r="V477" s="24">
        <v>1600</v>
      </c>
      <c r="W477" s="24"/>
      <c r="X477" s="24"/>
      <c r="Y477" s="24"/>
      <c r="Z477" s="24"/>
      <c r="AA477" s="24"/>
      <c r="AB477" s="24">
        <v>250000</v>
      </c>
      <c r="AC477" s="25"/>
      <c r="AD477" s="59">
        <v>103175</v>
      </c>
      <c r="AE477" s="25"/>
      <c r="AF477" s="26"/>
      <c r="AG477" s="27"/>
      <c r="AH477" s="26"/>
      <c r="AI477" s="27"/>
      <c r="AJ477" s="26"/>
      <c r="AK477" s="25"/>
      <c r="AL477" s="51"/>
    </row>
    <row r="478" spans="1:38" s="28" customFormat="1" outlineLevel="2">
      <c r="A478" s="90">
        <v>463</v>
      </c>
      <c r="B478" s="84" t="s">
        <v>485</v>
      </c>
      <c r="C478" s="84"/>
      <c r="D478" s="85"/>
      <c r="E478" s="86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5"/>
      <c r="V478" s="24"/>
      <c r="W478" s="24"/>
      <c r="X478" s="24"/>
      <c r="Y478" s="24"/>
      <c r="Z478" s="24"/>
      <c r="AA478" s="24"/>
      <c r="AB478" s="24"/>
      <c r="AC478" s="25"/>
      <c r="AD478" s="59">
        <v>-1667</v>
      </c>
      <c r="AE478" s="25"/>
      <c r="AF478" s="26"/>
      <c r="AG478" s="27"/>
      <c r="AH478" s="26"/>
      <c r="AI478" s="27"/>
      <c r="AJ478" s="26"/>
      <c r="AK478" s="25"/>
      <c r="AL478" s="51"/>
    </row>
    <row r="479" spans="1:38" s="28" customFormat="1" outlineLevel="2">
      <c r="A479" s="90">
        <v>464</v>
      </c>
      <c r="B479" s="72" t="s">
        <v>425</v>
      </c>
      <c r="C479" s="72"/>
      <c r="D479" s="73"/>
      <c r="E479" s="86"/>
      <c r="F479" s="24"/>
      <c r="G479" s="24"/>
      <c r="H479" s="24"/>
      <c r="I479" s="24"/>
      <c r="J479" s="24">
        <v>0</v>
      </c>
      <c r="K479" s="24"/>
      <c r="L479" s="24">
        <v>0</v>
      </c>
      <c r="M479" s="24"/>
      <c r="N479" s="24">
        <v>0</v>
      </c>
      <c r="O479" s="24"/>
      <c r="P479" s="24">
        <v>86836</v>
      </c>
      <c r="Q479" s="24"/>
      <c r="R479" s="24">
        <v>-74057</v>
      </c>
      <c r="S479" s="24"/>
      <c r="T479" s="24">
        <v>-8077</v>
      </c>
      <c r="U479" s="25"/>
      <c r="V479" s="24">
        <v>-8077</v>
      </c>
      <c r="W479" s="24"/>
      <c r="X479" s="24">
        <v>-15000</v>
      </c>
      <c r="Y479" s="24"/>
      <c r="Z479" s="24">
        <f>ROUND((V479-X479),5)</f>
        <v>6923</v>
      </c>
      <c r="AA479" s="24"/>
      <c r="AB479" s="24"/>
      <c r="AC479" s="25"/>
      <c r="AD479" s="59"/>
      <c r="AE479" s="25"/>
      <c r="AF479" s="26"/>
      <c r="AG479" s="27"/>
      <c r="AH479" s="26"/>
      <c r="AI479" s="27"/>
      <c r="AJ479" s="26"/>
      <c r="AK479" s="25"/>
      <c r="AL479" s="26"/>
    </row>
    <row r="480" spans="1:38" s="28" customFormat="1" outlineLevel="2">
      <c r="A480" s="90">
        <v>465</v>
      </c>
      <c r="B480" s="72" t="s">
        <v>426</v>
      </c>
      <c r="C480" s="72"/>
      <c r="D480" s="73"/>
      <c r="E480" s="86"/>
      <c r="F480" s="24"/>
      <c r="G480" s="24"/>
      <c r="H480" s="24"/>
      <c r="I480" s="24"/>
      <c r="J480" s="24">
        <v>0</v>
      </c>
      <c r="K480" s="24"/>
      <c r="L480" s="24">
        <v>0</v>
      </c>
      <c r="M480" s="24"/>
      <c r="N480" s="24">
        <v>0</v>
      </c>
      <c r="O480" s="24"/>
      <c r="P480" s="24">
        <v>0</v>
      </c>
      <c r="Q480" s="24"/>
      <c r="R480" s="24">
        <v>34892</v>
      </c>
      <c r="S480" s="24"/>
      <c r="T480" s="24">
        <v>802</v>
      </c>
      <c r="U480" s="25"/>
      <c r="V480" s="24">
        <v>802</v>
      </c>
      <c r="W480" s="24"/>
      <c r="X480" s="24"/>
      <c r="Y480" s="24"/>
      <c r="Z480" s="24"/>
      <c r="AA480" s="24"/>
      <c r="AB480" s="24"/>
      <c r="AC480" s="25"/>
      <c r="AD480" s="59"/>
      <c r="AE480" s="25"/>
      <c r="AF480" s="26"/>
      <c r="AG480" s="27"/>
      <c r="AH480" s="26"/>
      <c r="AI480" s="27"/>
      <c r="AJ480" s="26"/>
      <c r="AK480" s="25"/>
      <c r="AL480" s="26"/>
    </row>
    <row r="481" spans="1:38" s="28" customFormat="1" outlineLevel="2">
      <c r="A481" s="90">
        <v>466</v>
      </c>
      <c r="B481" s="72" t="s">
        <v>427</v>
      </c>
      <c r="C481" s="72"/>
      <c r="D481" s="73"/>
      <c r="E481" s="86"/>
      <c r="F481" s="24"/>
      <c r="G481" s="24"/>
      <c r="H481" s="24"/>
      <c r="I481" s="24"/>
      <c r="J481" s="24">
        <v>0</v>
      </c>
      <c r="K481" s="24"/>
      <c r="L481" s="24">
        <v>0</v>
      </c>
      <c r="M481" s="24"/>
      <c r="N481" s="24">
        <v>0</v>
      </c>
      <c r="O481" s="24"/>
      <c r="P481" s="24">
        <v>0</v>
      </c>
      <c r="Q481" s="24"/>
      <c r="R481" s="24">
        <v>-46575</v>
      </c>
      <c r="S481" s="24"/>
      <c r="T481" s="24">
        <v>0</v>
      </c>
      <c r="U481" s="25"/>
      <c r="V481" s="24">
        <v>0</v>
      </c>
      <c r="W481" s="24"/>
      <c r="X481" s="24"/>
      <c r="Y481" s="24"/>
      <c r="Z481" s="24"/>
      <c r="AA481" s="24"/>
      <c r="AC481" s="25"/>
      <c r="AD481" s="62"/>
      <c r="AE481" s="25"/>
      <c r="AF481" s="34"/>
      <c r="AG481" s="27"/>
      <c r="AH481" s="34"/>
      <c r="AI481" s="27"/>
      <c r="AJ481" s="34"/>
      <c r="AK481" s="25"/>
      <c r="AL481" s="34"/>
    </row>
    <row r="482" spans="1:38" s="28" customFormat="1" outlineLevel="2">
      <c r="A482" s="90">
        <v>467</v>
      </c>
      <c r="B482" s="72" t="s">
        <v>428</v>
      </c>
      <c r="C482" s="72"/>
      <c r="D482" s="73"/>
      <c r="E482" s="86"/>
      <c r="F482" s="24"/>
      <c r="G482" s="24"/>
      <c r="H482" s="24"/>
      <c r="I482" s="24"/>
      <c r="J482" s="24">
        <v>0</v>
      </c>
      <c r="K482" s="24"/>
      <c r="L482" s="24">
        <v>0</v>
      </c>
      <c r="M482" s="24"/>
      <c r="N482" s="24">
        <v>0</v>
      </c>
      <c r="O482" s="24"/>
      <c r="P482" s="24">
        <v>-827</v>
      </c>
      <c r="Q482" s="24"/>
      <c r="R482" s="24">
        <v>0</v>
      </c>
      <c r="S482" s="24"/>
      <c r="T482" s="24"/>
      <c r="U482" s="25"/>
      <c r="V482" s="24">
        <v>0</v>
      </c>
      <c r="W482" s="24"/>
      <c r="X482" s="24"/>
      <c r="Y482" s="24"/>
      <c r="Z482" s="24"/>
      <c r="AA482" s="24"/>
      <c r="AC482" s="25"/>
      <c r="AD482" s="62"/>
      <c r="AE482" s="25"/>
      <c r="AF482" s="34"/>
      <c r="AG482" s="27"/>
      <c r="AH482" s="34"/>
      <c r="AI482" s="27"/>
      <c r="AJ482" s="34"/>
      <c r="AK482" s="25"/>
      <c r="AL482" s="34"/>
    </row>
    <row r="483" spans="1:38" s="28" customFormat="1" outlineLevel="2">
      <c r="A483" s="90">
        <v>468</v>
      </c>
      <c r="B483" s="84" t="s">
        <v>429</v>
      </c>
      <c r="C483" s="84"/>
      <c r="D483" s="85"/>
      <c r="E483" s="86"/>
      <c r="F483" s="29"/>
      <c r="G483" s="29"/>
      <c r="H483" s="29"/>
      <c r="I483" s="29"/>
      <c r="J483" s="29">
        <v>0</v>
      </c>
      <c r="K483" s="29"/>
      <c r="L483" s="29">
        <v>0</v>
      </c>
      <c r="M483" s="29"/>
      <c r="N483" s="29">
        <v>0</v>
      </c>
      <c r="O483" s="29"/>
      <c r="P483" s="29">
        <v>-14588</v>
      </c>
      <c r="Q483" s="29"/>
      <c r="R483" s="29">
        <v>-18086</v>
      </c>
      <c r="S483" s="29"/>
      <c r="T483" s="29">
        <v>-18365</v>
      </c>
      <c r="U483" s="29"/>
      <c r="V483" s="29">
        <v>-16626</v>
      </c>
      <c r="W483" s="29"/>
      <c r="X483" s="29">
        <v>-8585</v>
      </c>
      <c r="Y483" s="29"/>
      <c r="Z483" s="29">
        <f>ROUND((V483-X483),5)</f>
        <v>-8041</v>
      </c>
      <c r="AA483" s="29"/>
      <c r="AB483" s="29">
        <v>23722</v>
      </c>
      <c r="AC483" s="29"/>
      <c r="AD483" s="63">
        <v>-7669</v>
      </c>
      <c r="AE483" s="25"/>
      <c r="AF483" s="31"/>
      <c r="AG483" s="31"/>
      <c r="AH483" s="31"/>
      <c r="AI483" s="27"/>
      <c r="AJ483" s="31"/>
      <c r="AK483" s="25"/>
      <c r="AL483" s="51"/>
    </row>
    <row r="484" spans="1:38" s="28" customFormat="1" outlineLevel="2">
      <c r="A484" s="90">
        <v>469</v>
      </c>
      <c r="B484" s="84" t="s">
        <v>430</v>
      </c>
      <c r="C484" s="84"/>
      <c r="D484" s="85"/>
      <c r="E484" s="86"/>
      <c r="F484" s="29"/>
      <c r="G484" s="29"/>
      <c r="H484" s="29"/>
      <c r="I484" s="29"/>
      <c r="J484" s="29">
        <v>0</v>
      </c>
      <c r="K484" s="29"/>
      <c r="L484" s="29">
        <v>0</v>
      </c>
      <c r="M484" s="29"/>
      <c r="N484" s="29">
        <v>0</v>
      </c>
      <c r="O484" s="29"/>
      <c r="P484" s="29">
        <v>0</v>
      </c>
      <c r="Q484" s="29"/>
      <c r="R484" s="29">
        <v>-29239</v>
      </c>
      <c r="S484" s="29"/>
      <c r="T484" s="29">
        <v>-29690</v>
      </c>
      <c r="U484" s="29"/>
      <c r="V484" s="29">
        <v>-26879</v>
      </c>
      <c r="W484" s="29"/>
      <c r="X484" s="29">
        <v>-13850</v>
      </c>
      <c r="Y484" s="29"/>
      <c r="Z484" s="29">
        <f>ROUND((V484-X484),5)</f>
        <v>-13029</v>
      </c>
      <c r="AA484" s="29"/>
      <c r="AB484" s="29">
        <v>-26316</v>
      </c>
      <c r="AC484" s="29"/>
      <c r="AD484" s="63">
        <v>-32771</v>
      </c>
      <c r="AE484" s="25"/>
      <c r="AF484" s="31"/>
      <c r="AG484" s="31"/>
      <c r="AH484" s="31"/>
      <c r="AI484" s="27"/>
      <c r="AJ484" s="31"/>
      <c r="AK484" s="25"/>
      <c r="AL484" s="51"/>
    </row>
    <row r="485" spans="1:38" s="28" customFormat="1" outlineLevel="2">
      <c r="A485" s="90">
        <v>470</v>
      </c>
      <c r="B485" s="84" t="s">
        <v>431</v>
      </c>
      <c r="C485" s="84"/>
      <c r="D485" s="85"/>
      <c r="E485" s="86"/>
      <c r="F485" s="29"/>
      <c r="G485" s="29"/>
      <c r="H485" s="29"/>
      <c r="I485" s="29"/>
      <c r="J485" s="29">
        <v>0</v>
      </c>
      <c r="K485" s="29"/>
      <c r="L485" s="29">
        <v>0</v>
      </c>
      <c r="M485" s="29"/>
      <c r="N485" s="29">
        <v>0</v>
      </c>
      <c r="O485" s="29"/>
      <c r="P485" s="29">
        <v>-56442</v>
      </c>
      <c r="Q485" s="29"/>
      <c r="R485" s="29">
        <v>-57063</v>
      </c>
      <c r="S485" s="29"/>
      <c r="T485" s="29">
        <v>-76370</v>
      </c>
      <c r="U485" s="29"/>
      <c r="V485" s="29">
        <v>-65371</v>
      </c>
      <c r="W485" s="29"/>
      <c r="X485" s="29">
        <v>-39565</v>
      </c>
      <c r="Y485" s="29"/>
      <c r="Z485" s="29">
        <f>ROUND((V485-X485),5)</f>
        <v>-25806</v>
      </c>
      <c r="AA485" s="29"/>
      <c r="AB485" s="29">
        <v>-33000</v>
      </c>
      <c r="AC485" s="29"/>
      <c r="AD485" s="63">
        <v>-45184</v>
      </c>
      <c r="AE485" s="25"/>
      <c r="AF485" s="31"/>
      <c r="AG485" s="31"/>
      <c r="AH485" s="31"/>
      <c r="AI485" s="27"/>
      <c r="AJ485" s="31"/>
      <c r="AK485" s="25"/>
      <c r="AL485" s="51"/>
    </row>
    <row r="486" spans="1:38" s="28" customFormat="1" outlineLevel="2">
      <c r="A486" s="90">
        <v>471</v>
      </c>
      <c r="B486" s="84" t="s">
        <v>432</v>
      </c>
      <c r="C486" s="84"/>
      <c r="D486" s="85"/>
      <c r="E486" s="86"/>
      <c r="F486" s="29"/>
      <c r="G486" s="29"/>
      <c r="H486" s="29"/>
      <c r="I486" s="29"/>
      <c r="J486" s="29">
        <v>0</v>
      </c>
      <c r="K486" s="29"/>
      <c r="L486" s="29">
        <v>0</v>
      </c>
      <c r="M486" s="29"/>
      <c r="N486" s="29">
        <v>0</v>
      </c>
      <c r="O486" s="29"/>
      <c r="P486" s="29">
        <v>0</v>
      </c>
      <c r="Q486" s="29"/>
      <c r="R486" s="29">
        <v>-27421</v>
      </c>
      <c r="S486" s="29"/>
      <c r="T486" s="29">
        <v>-29885</v>
      </c>
      <c r="U486" s="29"/>
      <c r="V486" s="29">
        <v>-29870</v>
      </c>
      <c r="W486" s="29"/>
      <c r="X486" s="29">
        <v>-27630</v>
      </c>
      <c r="Y486" s="29"/>
      <c r="Z486" s="29">
        <f>ROUND((V486-X486),5)</f>
        <v>-2240</v>
      </c>
      <c r="AA486" s="29"/>
      <c r="AB486" s="54">
        <v>785</v>
      </c>
      <c r="AC486" s="29"/>
      <c r="AD486" s="68">
        <v>-29125</v>
      </c>
      <c r="AE486" s="25"/>
      <c r="AF486" s="31"/>
      <c r="AG486" s="31"/>
      <c r="AH486" s="31"/>
      <c r="AI486" s="27"/>
      <c r="AJ486" s="31"/>
      <c r="AK486" s="25"/>
      <c r="AL486" s="51"/>
    </row>
    <row r="487" spans="1:38" s="28" customFormat="1" ht="16.5" outlineLevel="2" thickBot="1">
      <c r="A487" s="90">
        <v>472</v>
      </c>
      <c r="B487" s="72" t="s">
        <v>433</v>
      </c>
      <c r="C487" s="72"/>
      <c r="D487" s="73"/>
      <c r="E487" s="86"/>
      <c r="F487" s="46"/>
      <c r="G487" s="24"/>
      <c r="H487" s="46"/>
      <c r="I487" s="24"/>
      <c r="J487" s="46">
        <v>0</v>
      </c>
      <c r="K487" s="24"/>
      <c r="L487" s="46">
        <v>0</v>
      </c>
      <c r="M487" s="24"/>
      <c r="N487" s="46">
        <v>0</v>
      </c>
      <c r="O487" s="24"/>
      <c r="P487" s="46">
        <v>0</v>
      </c>
      <c r="Q487" s="24"/>
      <c r="R487" s="46">
        <v>-66000</v>
      </c>
      <c r="S487" s="24"/>
      <c r="T487" s="46">
        <v>0</v>
      </c>
      <c r="U487" s="25"/>
      <c r="V487" s="46">
        <v>0</v>
      </c>
      <c r="W487" s="24"/>
      <c r="X487" s="46"/>
      <c r="Y487" s="24"/>
      <c r="Z487" s="46"/>
      <c r="AA487" s="24"/>
      <c r="AB487" s="46"/>
      <c r="AC487" s="25"/>
      <c r="AD487" s="65">
        <v>-210050</v>
      </c>
      <c r="AE487" s="25"/>
      <c r="AF487" s="33"/>
      <c r="AG487" s="27"/>
      <c r="AH487" s="33"/>
      <c r="AI487" s="27"/>
      <c r="AJ487" s="33"/>
      <c r="AK487" s="25"/>
      <c r="AL487" s="33"/>
    </row>
    <row r="488" spans="1:38" s="39" customFormat="1" outlineLevel="2">
      <c r="A488" s="90">
        <v>473</v>
      </c>
      <c r="B488" s="72" t="s">
        <v>434</v>
      </c>
      <c r="C488" s="72"/>
      <c r="D488" s="73"/>
      <c r="E488" s="86"/>
      <c r="F488" s="35">
        <f>ROUND(SUM(F469:F487),5)</f>
        <v>0</v>
      </c>
      <c r="G488" s="35"/>
      <c r="H488" s="35">
        <f>ROUND(SUM(H469:H487),5)</f>
        <v>0</v>
      </c>
      <c r="I488" s="35"/>
      <c r="J488" s="35">
        <f>ROUND(SUM(J469:J487),5)</f>
        <v>0</v>
      </c>
      <c r="K488" s="35"/>
      <c r="L488" s="35">
        <f>ROUND(SUM(L469:L487),5)</f>
        <v>0</v>
      </c>
      <c r="M488" s="35"/>
      <c r="N488" s="35">
        <f>ROUND(SUM(N469:N487),5)</f>
        <v>0</v>
      </c>
      <c r="O488" s="35"/>
      <c r="P488" s="35">
        <f>ROUND(SUM(P469:P487),5)</f>
        <v>135404</v>
      </c>
      <c r="Q488" s="35"/>
      <c r="R488" s="35">
        <f>ROUND(SUM(R469:R487),5)</f>
        <v>-178847</v>
      </c>
      <c r="S488" s="35"/>
      <c r="T488" s="35">
        <f>ROUND(SUM(T469:T487),5)</f>
        <v>-195857</v>
      </c>
      <c r="U488" s="36"/>
      <c r="V488" s="35">
        <f>ROUND(SUM(V469:V487),5)</f>
        <v>-189912</v>
      </c>
      <c r="W488" s="35"/>
      <c r="X488" s="35">
        <f>ROUND(SUM(X469:X487),5)</f>
        <v>-50578</v>
      </c>
      <c r="Y488" s="35"/>
      <c r="Z488" s="35">
        <f>ROUND((V488-X488),5)</f>
        <v>-139334</v>
      </c>
      <c r="AA488" s="35"/>
      <c r="AB488" s="35">
        <f>ROUND(SUM(AB469:AB487),5)</f>
        <v>167691</v>
      </c>
      <c r="AC488" s="36"/>
      <c r="AD488" s="59">
        <f>ROUND(SUM(AD469:AD487),5)</f>
        <v>-311445</v>
      </c>
      <c r="AE488" s="36"/>
      <c r="AF488" s="37">
        <f>ROUND(SUM(AF469:AF487),5)</f>
        <v>0</v>
      </c>
      <c r="AG488" s="38"/>
      <c r="AH488" s="37">
        <f>ROUND(SUM(AH469:AH487),5)</f>
        <v>0</v>
      </c>
      <c r="AI488" s="38"/>
      <c r="AJ488" s="37">
        <f>ROUND(SUM(AJ469:AJ487),5)</f>
        <v>0</v>
      </c>
      <c r="AK488" s="36"/>
      <c r="AL488" s="35">
        <f>ROUND(SUM(AL469:AL487),5)</f>
        <v>0</v>
      </c>
    </row>
    <row r="489" spans="1:38" s="28" customFormat="1" ht="18" customHeight="1">
      <c r="A489" s="90">
        <v>474</v>
      </c>
      <c r="B489" s="80" t="s">
        <v>435</v>
      </c>
      <c r="C489" s="80"/>
      <c r="D489" s="81"/>
      <c r="E489" s="86"/>
      <c r="F489" s="49">
        <f>ROUND(F423+F468-F488,5)</f>
        <v>0</v>
      </c>
      <c r="G489" s="49"/>
      <c r="H489" s="49">
        <f>ROUND(H423+H468-H488,5)</f>
        <v>0</v>
      </c>
      <c r="I489" s="49"/>
      <c r="J489" s="49">
        <f>ROUND(J423+J468-J488,5)</f>
        <v>199660</v>
      </c>
      <c r="K489" s="49"/>
      <c r="L489" s="49">
        <f>ROUND(L423+L468-L488,5)</f>
        <v>16542</v>
      </c>
      <c r="M489" s="49"/>
      <c r="N489" s="49">
        <f>ROUND(N423+N468-N488,5)</f>
        <v>717</v>
      </c>
      <c r="O489" s="49"/>
      <c r="P489" s="49">
        <f>ROUND(P423+P468-P488,5)</f>
        <v>-213418</v>
      </c>
      <c r="Q489" s="49"/>
      <c r="R489" s="49">
        <f>ROUND(R423+R468-R488,5)</f>
        <v>47885</v>
      </c>
      <c r="S489" s="49"/>
      <c r="T489" s="49">
        <f>ROUND(T423+T468-T488,5)</f>
        <v>126174</v>
      </c>
      <c r="U489" s="49"/>
      <c r="V489" s="49">
        <f>ROUND(V423+V468-V488,5)</f>
        <v>146353</v>
      </c>
      <c r="W489" s="49"/>
      <c r="X489" s="49">
        <f>ROUND(X423+X468-X488,5)</f>
        <v>14115</v>
      </c>
      <c r="Y489" s="49"/>
      <c r="Z489" s="49">
        <f>ROUND((V489-X489),5)</f>
        <v>132238</v>
      </c>
      <c r="AA489" s="49"/>
      <c r="AB489" s="49">
        <f>ROUND(AB423+AB468-AB488,5)</f>
        <v>-219939</v>
      </c>
      <c r="AC489" s="49"/>
      <c r="AD489" s="64">
        <f>ROUND(AD423+AD468-AD488,5)</f>
        <v>309251</v>
      </c>
      <c r="AE489" s="49"/>
      <c r="AF489" s="50">
        <f>ROUND(AF423+AF468-AF488,5)</f>
        <v>0</v>
      </c>
      <c r="AG489" s="50"/>
      <c r="AH489" s="50">
        <f>ROUND(AH423+AH468-AH488,5)</f>
        <v>0</v>
      </c>
      <c r="AI489" s="50"/>
      <c r="AJ489" s="50">
        <f>ROUND(AJ423+AJ468-AJ488,5)</f>
        <v>0</v>
      </c>
      <c r="AK489" s="49"/>
      <c r="AL489" s="50">
        <f>ROUND(AL423+AL468-AL488,5)</f>
        <v>0</v>
      </c>
    </row>
    <row r="490" spans="1:38" s="28" customFormat="1" ht="14.25" customHeight="1">
      <c r="A490" s="90">
        <v>475</v>
      </c>
      <c r="B490" s="80" t="s">
        <v>436</v>
      </c>
      <c r="C490" s="80"/>
      <c r="D490" s="81"/>
      <c r="E490" s="86"/>
      <c r="F490" s="49">
        <f>ROUND(F421+F489,5)</f>
        <v>-672697</v>
      </c>
      <c r="G490" s="49"/>
      <c r="H490" s="49">
        <f>ROUND(H421+H489,5)</f>
        <v>240552</v>
      </c>
      <c r="I490" s="49"/>
      <c r="J490" s="49">
        <f>ROUND(J421+J489,5)</f>
        <v>-70720</v>
      </c>
      <c r="K490" s="49"/>
      <c r="L490" s="49">
        <f>ROUND(L421+L489,5)</f>
        <v>-290701</v>
      </c>
      <c r="M490" s="49"/>
      <c r="N490" s="49">
        <f>ROUND(N421+N489,5)</f>
        <v>158867</v>
      </c>
      <c r="O490" s="49"/>
      <c r="P490" s="49">
        <f ca="1">ROUND(P421+P489,5)</f>
        <v>49717</v>
      </c>
      <c r="Q490" s="49"/>
      <c r="R490" s="49">
        <f ca="1">ROUND(R421+R489,5)</f>
        <v>256553</v>
      </c>
      <c r="S490" s="49"/>
      <c r="T490" s="49">
        <f>ROUND(T421+T489,5)</f>
        <v>344420</v>
      </c>
      <c r="U490" s="49"/>
      <c r="V490" s="49">
        <f ca="1">ROUND(V421+V489,5)</f>
        <v>420167</v>
      </c>
      <c r="W490" s="49"/>
      <c r="X490" s="49">
        <f ca="1">ROUND(X421+X489,5)</f>
        <v>197698</v>
      </c>
      <c r="Y490" s="49"/>
      <c r="Z490" s="49">
        <f ca="1">ROUND((V490-X490),5)</f>
        <v>222469</v>
      </c>
      <c r="AA490" s="49"/>
      <c r="AB490" s="49">
        <f ca="1">ROUND(AB421+AB489,5)</f>
        <v>-219939</v>
      </c>
      <c r="AC490" s="49"/>
      <c r="AD490" s="64">
        <f>ROUND(AD421+AD489,5)</f>
        <v>411448</v>
      </c>
      <c r="AE490" s="49"/>
      <c r="AF490" s="50">
        <f ca="1">ROUND(AF421+AF489,5)</f>
        <v>-96904</v>
      </c>
      <c r="AG490" s="50"/>
      <c r="AH490" s="50">
        <f ca="1">ROUND(AH421+AH489,5)</f>
        <v>-55000</v>
      </c>
      <c r="AI490" s="50"/>
      <c r="AJ490" s="50">
        <f>ROUND(AJ421+AJ489,5)</f>
        <v>0</v>
      </c>
      <c r="AK490" s="49"/>
      <c r="AL490" s="50">
        <f ca="1">ROUND(AL421+AL489,5)</f>
        <v>0</v>
      </c>
    </row>
    <row r="491" spans="1:38" ht="12.75" customHeight="1">
      <c r="A491" s="90">
        <v>476</v>
      </c>
      <c r="B491" s="72" t="s">
        <v>446</v>
      </c>
      <c r="C491" s="72"/>
      <c r="D491" s="73"/>
      <c r="E491" s="86"/>
      <c r="T491" s="5">
        <v>-856442</v>
      </c>
      <c r="V491" s="5">
        <v>-856442</v>
      </c>
      <c r="AD491" s="62"/>
      <c r="AF491" s="55"/>
      <c r="AG491" s="55"/>
      <c r="AH491" s="55"/>
      <c r="AI491" s="55"/>
      <c r="AJ491" s="55"/>
      <c r="AL491" s="55"/>
    </row>
    <row r="492" spans="1:38" s="28" customFormat="1" ht="14.25" customHeight="1">
      <c r="A492" s="90"/>
      <c r="B492" s="80"/>
      <c r="C492" s="80"/>
      <c r="D492" s="81"/>
      <c r="E492" s="86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>
        <f>T490+T491</f>
        <v>-512022</v>
      </c>
      <c r="U492" s="49"/>
      <c r="V492" s="49"/>
      <c r="W492" s="49"/>
      <c r="X492" s="49"/>
      <c r="Y492" s="49"/>
      <c r="Z492" s="49"/>
      <c r="AA492" s="49"/>
      <c r="AB492" s="49">
        <f>AB489</f>
        <v>-219939</v>
      </c>
      <c r="AC492" s="49"/>
      <c r="AD492" s="49">
        <f>AD489</f>
        <v>309251</v>
      </c>
      <c r="AE492" s="49"/>
      <c r="AF492" s="50"/>
      <c r="AG492" s="50"/>
      <c r="AH492" s="50"/>
      <c r="AI492" s="50"/>
      <c r="AJ492" s="50"/>
      <c r="AK492" s="49"/>
      <c r="AL492" s="50"/>
    </row>
  </sheetData>
  <mergeCells count="4">
    <mergeCell ref="F1:T1"/>
    <mergeCell ref="B7:D7"/>
    <mergeCell ref="B26:D26"/>
    <mergeCell ref="B43:D43"/>
  </mergeCells>
  <pageMargins left="0.1" right="0.1" top="0.8" bottom="0.35" header="0.25" footer="0.15"/>
  <pageSetup paperSize="5" scale="93" fitToHeight="0" orientation="landscape" r:id="rId1"/>
  <headerFooter>
    <oddHeader xml:space="preserve">&amp;L&amp;"Arial,Bold Italic"&amp;14 8 Year History
FY2018 Draft&amp;C&amp;"Arial,Bold"&amp;10 Town of Dewey Beach
 Revenue/Expense History
FY2018 Budget Draft
</oddHeader>
    <oddFooter>&amp;R&amp;"Arial,Bold"&amp;8 Page &amp;P of &amp;N</oddFooter>
  </headerFooter>
  <rowBreaks count="9" manualBreakCount="9">
    <brk id="126" max="16383" man="1"/>
    <brk id="186" max="16383" man="1"/>
    <brk id="244" max="16383" man="1"/>
    <brk id="287" max="16383" man="1"/>
    <brk id="312" max="16383" man="1"/>
    <brk id="342" max="16383" man="1"/>
    <brk id="377" max="16383" man="1"/>
    <brk id="407" max="16383" man="1"/>
    <brk id="4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Town of Dewey Beach</vt:lpstr>
      <vt:lpstr>Sheet2</vt:lpstr>
      <vt:lpstr>Sheet3</vt:lpstr>
      <vt:lpstr>'Town of Dewey Beach'!Print_Titles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McCloskey</dc:creator>
  <cp:lastModifiedBy>ahudson</cp:lastModifiedBy>
  <cp:lastPrinted>2017-01-09T23:08:55Z</cp:lastPrinted>
  <dcterms:created xsi:type="dcterms:W3CDTF">2015-09-30T16:20:57Z</dcterms:created>
  <dcterms:modified xsi:type="dcterms:W3CDTF">2017-01-10T16:24:58Z</dcterms:modified>
</cp:coreProperties>
</file>