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U:\Sheena\Sheena\Analysis &amp; Recons\FY 26 Budget Prep\"/>
    </mc:Choice>
  </mc:AlternateContent>
  <xr:revisionPtr revIDLastSave="0" documentId="13_ncr:1_{D3205031-BA70-4AB9-9386-EF3210D9459D}" xr6:coauthVersionLast="47" xr6:coauthVersionMax="47" xr10:uidLastSave="{00000000-0000-0000-0000-000000000000}"/>
  <bookViews>
    <workbookView xWindow="28680" yWindow="-120" windowWidth="29040" windowHeight="15840" xr2:uid="{B3580AD8-4242-4AE9-9A83-0C370CA9A7E5}"/>
  </bookViews>
  <sheets>
    <sheet name="Operating" sheetId="1" r:id="rId1"/>
    <sheet name="Revenue" sheetId="2" r:id="rId2"/>
    <sheet name="Town Wide" sheetId="3" r:id="rId3"/>
    <sheet name="Administration" sheetId="4" r:id="rId4"/>
    <sheet name="Police" sheetId="5" r:id="rId5"/>
    <sheet name="Maintenance" sheetId="6" r:id="rId6"/>
    <sheet name="Parking" sheetId="7" r:id="rId7"/>
    <sheet name="Building" sheetId="8" r:id="rId8"/>
    <sheet name="Alderman" sheetId="9" r:id="rId9"/>
    <sheet name="Beach Patrol" sheetId="10" r:id="rId10"/>
  </sheets>
  <definedNames>
    <definedName name="_xlnm._FilterDatabase" localSheetId="0" hidden="1">Operating!$A$1:$P$753</definedName>
    <definedName name="_xlnm.Print_Area" localSheetId="0">Operating!$A$1:$M$289</definedName>
    <definedName name="_xlnm.Print_Titles" localSheetId="0">Operating!$1:$2</definedName>
    <definedName name="_xlnm.Print_Titles" localSheetId="1">Revenue!$1:$3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92" i="1" l="1"/>
  <c r="J298" i="1" l="1"/>
  <c r="J296" i="1"/>
  <c r="J294" i="1"/>
  <c r="M36" i="3"/>
  <c r="L36" i="3"/>
  <c r="J36" i="3"/>
  <c r="I36" i="3"/>
  <c r="G36" i="3"/>
  <c r="F36" i="3"/>
  <c r="E36" i="3"/>
  <c r="D36" i="3"/>
  <c r="C36" i="3"/>
  <c r="L6" i="3"/>
  <c r="I6" i="3"/>
  <c r="M6" i="3"/>
  <c r="I23" i="3"/>
  <c r="M5" i="10"/>
  <c r="M6" i="10"/>
  <c r="M7" i="10"/>
  <c r="M8" i="10"/>
  <c r="M9" i="10"/>
  <c r="E10" i="10"/>
  <c r="M10" i="10"/>
  <c r="M11" i="10"/>
  <c r="M12" i="10"/>
  <c r="M13" i="10"/>
  <c r="M14" i="10"/>
  <c r="M15" i="10"/>
  <c r="M16" i="10"/>
  <c r="M17" i="10"/>
  <c r="M18" i="10"/>
  <c r="M19" i="10"/>
  <c r="M20" i="10"/>
  <c r="M21" i="10"/>
  <c r="M22" i="10"/>
  <c r="M23" i="10"/>
  <c r="M24" i="10"/>
  <c r="M25" i="10"/>
  <c r="M26" i="10"/>
  <c r="M27" i="10"/>
  <c r="M28" i="10"/>
  <c r="C30" i="10"/>
  <c r="D30" i="10"/>
  <c r="E30" i="10"/>
  <c r="F30" i="10"/>
  <c r="G30" i="10"/>
  <c r="I30" i="10"/>
  <c r="J30" i="10"/>
  <c r="L30" i="10"/>
  <c r="M30" i="10" s="1"/>
  <c r="M5" i="9"/>
  <c r="M6" i="9"/>
  <c r="M7" i="9"/>
  <c r="M8" i="9"/>
  <c r="M9" i="9"/>
  <c r="M10" i="9"/>
  <c r="M11" i="9"/>
  <c r="C13" i="9"/>
  <c r="D13" i="9"/>
  <c r="E13" i="9"/>
  <c r="F13" i="9"/>
  <c r="G13" i="9"/>
  <c r="I13" i="9"/>
  <c r="J13" i="9"/>
  <c r="M13" i="9" s="1"/>
  <c r="L13" i="9"/>
  <c r="M5" i="8"/>
  <c r="M6" i="8"/>
  <c r="M7" i="8"/>
  <c r="M8" i="8"/>
  <c r="M9" i="8"/>
  <c r="M10" i="8"/>
  <c r="M11" i="8"/>
  <c r="M12" i="8"/>
  <c r="M13" i="8"/>
  <c r="M14" i="8"/>
  <c r="M15" i="8"/>
  <c r="M16" i="8"/>
  <c r="M17" i="8"/>
  <c r="C19" i="8"/>
  <c r="D19" i="8"/>
  <c r="E19" i="8"/>
  <c r="F19" i="8"/>
  <c r="G19" i="8"/>
  <c r="I19" i="8"/>
  <c r="J19" i="8"/>
  <c r="L19" i="8"/>
  <c r="M19" i="8" s="1"/>
  <c r="M5" i="7"/>
  <c r="I6" i="7"/>
  <c r="I28" i="7" s="1"/>
  <c r="M6" i="7"/>
  <c r="M7" i="7"/>
  <c r="M8" i="7"/>
  <c r="M9" i="7"/>
  <c r="M10" i="7"/>
  <c r="M11" i="7"/>
  <c r="E12" i="7"/>
  <c r="E28" i="7" s="1"/>
  <c r="M12" i="7"/>
  <c r="M13" i="7"/>
  <c r="M14" i="7"/>
  <c r="M15" i="7"/>
  <c r="M16" i="7"/>
  <c r="M17" i="7"/>
  <c r="M18" i="7"/>
  <c r="M19" i="7"/>
  <c r="M20" i="7"/>
  <c r="M21" i="7"/>
  <c r="M22" i="7"/>
  <c r="M23" i="7"/>
  <c r="M24" i="7"/>
  <c r="M25" i="7"/>
  <c r="C28" i="7"/>
  <c r="D28" i="7"/>
  <c r="F28" i="7"/>
  <c r="G28" i="7"/>
  <c r="J28" i="7"/>
  <c r="L28" i="7"/>
  <c r="M5" i="6"/>
  <c r="M6" i="6"/>
  <c r="M7" i="6"/>
  <c r="M8" i="6"/>
  <c r="M9" i="6"/>
  <c r="M10" i="6"/>
  <c r="M11" i="6"/>
  <c r="M12" i="6"/>
  <c r="L13" i="6"/>
  <c r="L23" i="6" s="1"/>
  <c r="M14" i="6"/>
  <c r="M15" i="6"/>
  <c r="M16" i="6"/>
  <c r="M17" i="6"/>
  <c r="M18" i="6"/>
  <c r="M19" i="6"/>
  <c r="M20" i="6"/>
  <c r="M21" i="6"/>
  <c r="C23" i="6"/>
  <c r="D23" i="6"/>
  <c r="E23" i="6"/>
  <c r="F23" i="6"/>
  <c r="G23" i="6"/>
  <c r="I23" i="6"/>
  <c r="J23" i="6"/>
  <c r="L5" i="5"/>
  <c r="M5" i="5" s="1"/>
  <c r="M6" i="5"/>
  <c r="I7" i="5"/>
  <c r="L7" i="5"/>
  <c r="M7" i="5" s="1"/>
  <c r="I8" i="5"/>
  <c r="M8" i="5"/>
  <c r="I9" i="5"/>
  <c r="L9" i="5"/>
  <c r="M9" i="5" s="1"/>
  <c r="M10" i="5"/>
  <c r="I11" i="5"/>
  <c r="M11" i="5"/>
  <c r="I12" i="5"/>
  <c r="M12" i="5"/>
  <c r="I13" i="5"/>
  <c r="L13" i="5"/>
  <c r="M13" i="5" s="1"/>
  <c r="I14" i="5"/>
  <c r="L14" i="5"/>
  <c r="I15" i="5"/>
  <c r="L15" i="5"/>
  <c r="M15" i="5" s="1"/>
  <c r="M16" i="5"/>
  <c r="I17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C46" i="5"/>
  <c r="D46" i="5"/>
  <c r="E46" i="5"/>
  <c r="F46" i="5"/>
  <c r="G46" i="5"/>
  <c r="J46" i="5"/>
  <c r="M5" i="4"/>
  <c r="M6" i="4"/>
  <c r="I7" i="4"/>
  <c r="I28" i="4" s="1"/>
  <c r="M7" i="4"/>
  <c r="M8" i="4"/>
  <c r="M9" i="4"/>
  <c r="M10" i="4"/>
  <c r="M11" i="4"/>
  <c r="M12" i="4"/>
  <c r="M13" i="4"/>
  <c r="M14" i="4"/>
  <c r="M15" i="4"/>
  <c r="M16" i="4"/>
  <c r="F17" i="4"/>
  <c r="F28" i="4" s="1"/>
  <c r="M17" i="4"/>
  <c r="M18" i="4"/>
  <c r="M19" i="4"/>
  <c r="M20" i="4"/>
  <c r="M21" i="4"/>
  <c r="M22" i="4"/>
  <c r="M23" i="4"/>
  <c r="M24" i="4"/>
  <c r="M25" i="4"/>
  <c r="C28" i="4"/>
  <c r="D28" i="4"/>
  <c r="E28" i="4"/>
  <c r="G28" i="4"/>
  <c r="J28" i="4"/>
  <c r="L28" i="4"/>
  <c r="M28" i="4" s="1"/>
  <c r="M5" i="3"/>
  <c r="M7" i="3"/>
  <c r="M8" i="3"/>
  <c r="M9" i="3"/>
  <c r="M10" i="3"/>
  <c r="C11" i="3"/>
  <c r="C23" i="3" s="1"/>
  <c r="M11" i="3"/>
  <c r="M12" i="3"/>
  <c r="M13" i="3"/>
  <c r="M14" i="3"/>
  <c r="M15" i="3"/>
  <c r="M16" i="3"/>
  <c r="M17" i="3"/>
  <c r="M18" i="3"/>
  <c r="M19" i="3"/>
  <c r="M20" i="3"/>
  <c r="M21" i="3"/>
  <c r="D23" i="3"/>
  <c r="E23" i="3"/>
  <c r="F23" i="3"/>
  <c r="G23" i="3"/>
  <c r="J23" i="3"/>
  <c r="M26" i="3"/>
  <c r="M27" i="3"/>
  <c r="M28" i="3"/>
  <c r="M29" i="3"/>
  <c r="M30" i="3"/>
  <c r="M31" i="3"/>
  <c r="C33" i="3"/>
  <c r="D33" i="3"/>
  <c r="E33" i="3"/>
  <c r="F33" i="3"/>
  <c r="G33" i="3"/>
  <c r="I33" i="3"/>
  <c r="J33" i="3"/>
  <c r="L33" i="3"/>
  <c r="M61" i="2"/>
  <c r="L61" i="2"/>
  <c r="J61" i="2"/>
  <c r="I61" i="2"/>
  <c r="G61" i="2"/>
  <c r="F61" i="2"/>
  <c r="E61" i="2"/>
  <c r="D61" i="2"/>
  <c r="C61" i="2"/>
  <c r="M59" i="2"/>
  <c r="M58" i="2"/>
  <c r="M57" i="2"/>
  <c r="M56" i="2"/>
  <c r="M55" i="2"/>
  <c r="L51" i="2"/>
  <c r="J51" i="2"/>
  <c r="I51" i="2"/>
  <c r="G51" i="2"/>
  <c r="F51" i="2"/>
  <c r="E51" i="2"/>
  <c r="D51" i="2"/>
  <c r="C51" i="2"/>
  <c r="M49" i="2"/>
  <c r="L46" i="2"/>
  <c r="J46" i="2"/>
  <c r="I46" i="2"/>
  <c r="G46" i="2"/>
  <c r="F46" i="2"/>
  <c r="E46" i="2"/>
  <c r="D46" i="2"/>
  <c r="C46" i="2"/>
  <c r="M44" i="2"/>
  <c r="M43" i="2"/>
  <c r="M42" i="2"/>
  <c r="L37" i="2"/>
  <c r="J37" i="2"/>
  <c r="I37" i="2"/>
  <c r="G37" i="2"/>
  <c r="F37" i="2"/>
  <c r="E37" i="2"/>
  <c r="D37" i="2"/>
  <c r="C37" i="2"/>
  <c r="M35" i="2"/>
  <c r="M34" i="2"/>
  <c r="M33" i="2"/>
  <c r="M32" i="2"/>
  <c r="L28" i="2"/>
  <c r="J28" i="2"/>
  <c r="G28" i="2"/>
  <c r="F28" i="2"/>
  <c r="E28" i="2"/>
  <c r="D28" i="2"/>
  <c r="C28" i="2"/>
  <c r="M26" i="2"/>
  <c r="M25" i="2"/>
  <c r="M24" i="2"/>
  <c r="O23" i="2"/>
  <c r="M23" i="2"/>
  <c r="M22" i="2"/>
  <c r="I22" i="2"/>
  <c r="I28" i="2" s="1"/>
  <c r="M21" i="2"/>
  <c r="M20" i="2"/>
  <c r="M19" i="2"/>
  <c r="M18" i="2"/>
  <c r="M17" i="2"/>
  <c r="L12" i="2"/>
  <c r="J12" i="2"/>
  <c r="I12" i="2"/>
  <c r="G12" i="2"/>
  <c r="F12" i="2"/>
  <c r="E12" i="2"/>
  <c r="D12" i="2"/>
  <c r="C12" i="2"/>
  <c r="M10" i="2"/>
  <c r="M9" i="2"/>
  <c r="O8" i="2"/>
  <c r="M8" i="2"/>
  <c r="M7" i="2"/>
  <c r="O6" i="2"/>
  <c r="M6" i="2"/>
  <c r="M28" i="7" l="1"/>
  <c r="M13" i="6"/>
  <c r="I46" i="5"/>
  <c r="L46" i="5"/>
  <c r="M46" i="5" s="1"/>
  <c r="M33" i="3"/>
  <c r="F63" i="2" a="1"/>
  <c r="F63" i="2" s="1"/>
  <c r="M23" i="6"/>
  <c r="M14" i="5"/>
  <c r="L23" i="3"/>
  <c r="M23" i="3" s="1"/>
  <c r="E63" i="2" a="1"/>
  <c r="E63" i="2" s="1"/>
  <c r="M12" i="2"/>
  <c r="G63" i="2" a="1"/>
  <c r="G63" i="2" s="1"/>
  <c r="J63" i="2"/>
  <c r="M46" i="2"/>
  <c r="M37" i="2"/>
  <c r="M28" i="2"/>
  <c r="L63" i="2"/>
  <c r="C63" i="2" a="1"/>
  <c r="C63" i="2" s="1"/>
  <c r="D63" i="2" a="1"/>
  <c r="D63" i="2" s="1"/>
  <c r="I63" i="2"/>
  <c r="M51" i="2"/>
  <c r="M63" i="2" l="1"/>
  <c r="M269" i="1" l="1"/>
  <c r="M268" i="1"/>
  <c r="M267" i="1"/>
  <c r="M266" i="1"/>
  <c r="M265" i="1"/>
  <c r="M264" i="1"/>
  <c r="M263" i="1"/>
  <c r="M262" i="1"/>
  <c r="M261" i="1"/>
  <c r="M260" i="1"/>
  <c r="M259" i="1"/>
  <c r="M258" i="1"/>
  <c r="M257" i="1"/>
  <c r="M256" i="1"/>
  <c r="M255" i="1"/>
  <c r="M254" i="1"/>
  <c r="M253" i="1"/>
  <c r="M252" i="1"/>
  <c r="M251" i="1"/>
  <c r="M250" i="1"/>
  <c r="M249" i="1"/>
  <c r="M248" i="1"/>
  <c r="M247" i="1"/>
  <c r="M246" i="1"/>
  <c r="M238" i="1"/>
  <c r="M237" i="1"/>
  <c r="M236" i="1"/>
  <c r="M235" i="1"/>
  <c r="M234" i="1"/>
  <c r="M233" i="1"/>
  <c r="M232" i="1"/>
  <c r="M231" i="1"/>
  <c r="M230" i="1"/>
  <c r="M229" i="1"/>
  <c r="M228" i="1"/>
  <c r="M227" i="1"/>
  <c r="M226" i="1"/>
  <c r="M225" i="1"/>
  <c r="M224" i="1"/>
  <c r="M223" i="1"/>
  <c r="M222" i="1"/>
  <c r="M220" i="1"/>
  <c r="M218" i="1"/>
  <c r="M217" i="1"/>
  <c r="M216" i="1"/>
  <c r="M215" i="1"/>
  <c r="M214" i="1"/>
  <c r="M213" i="1"/>
  <c r="M207" i="1"/>
  <c r="M206" i="1"/>
  <c r="M205" i="1"/>
  <c r="M204" i="1"/>
  <c r="M203" i="1"/>
  <c r="M202" i="1"/>
  <c r="M201" i="1"/>
  <c r="M200" i="1"/>
  <c r="M199" i="1"/>
  <c r="M198" i="1"/>
  <c r="M197" i="1"/>
  <c r="M196" i="1"/>
  <c r="M195" i="1"/>
  <c r="M194" i="1"/>
  <c r="M193" i="1"/>
  <c r="M192" i="1"/>
  <c r="M191" i="1"/>
  <c r="M190" i="1"/>
  <c r="M189" i="1"/>
  <c r="M188" i="1"/>
  <c r="M187" i="1"/>
  <c r="M186" i="1"/>
  <c r="M185" i="1"/>
  <c r="M184" i="1"/>
  <c r="M183" i="1"/>
  <c r="M182" i="1"/>
  <c r="M181" i="1"/>
  <c r="M180" i="1"/>
  <c r="M179" i="1"/>
  <c r="M178" i="1"/>
  <c r="M177" i="1"/>
  <c r="M176" i="1"/>
  <c r="M175" i="1"/>
  <c r="M174" i="1"/>
  <c r="M173" i="1"/>
  <c r="M172" i="1"/>
  <c r="M171" i="1"/>
  <c r="M170" i="1"/>
  <c r="M169" i="1"/>
  <c r="M168" i="1"/>
  <c r="M160" i="1"/>
  <c r="M159" i="1"/>
  <c r="M158" i="1"/>
  <c r="M157" i="1"/>
  <c r="M156" i="1"/>
  <c r="M155" i="1"/>
  <c r="M154" i="1"/>
  <c r="M150" i="1"/>
  <c r="M149" i="1"/>
  <c r="M148" i="1"/>
  <c r="M147" i="1"/>
  <c r="M146" i="1"/>
  <c r="M145" i="1"/>
  <c r="M144" i="1"/>
  <c r="M143" i="1"/>
  <c r="M142" i="1"/>
  <c r="M141" i="1"/>
  <c r="M140" i="1"/>
  <c r="M139" i="1"/>
  <c r="M138" i="1"/>
  <c r="M136" i="1"/>
  <c r="M133" i="1"/>
  <c r="M132" i="1"/>
  <c r="M131" i="1"/>
  <c r="M130" i="1"/>
  <c r="M129" i="1"/>
  <c r="M128" i="1"/>
  <c r="M127" i="1"/>
  <c r="M126" i="1"/>
  <c r="M125" i="1"/>
  <c r="M124" i="1"/>
  <c r="M123" i="1"/>
  <c r="M122" i="1"/>
  <c r="M121" i="1"/>
  <c r="M120" i="1"/>
  <c r="M119" i="1"/>
  <c r="M118" i="1"/>
  <c r="M117" i="1"/>
  <c r="M116" i="1"/>
  <c r="M115" i="1"/>
  <c r="M114" i="1"/>
  <c r="M113" i="1"/>
  <c r="M111" i="1"/>
  <c r="M108" i="1"/>
  <c r="M107" i="1"/>
  <c r="M106" i="1"/>
  <c r="M105" i="1"/>
  <c r="M104" i="1"/>
  <c r="M103" i="1"/>
  <c r="M102" i="1"/>
  <c r="M101" i="1"/>
  <c r="M100" i="1"/>
  <c r="M99" i="1"/>
  <c r="M98" i="1"/>
  <c r="M97" i="1"/>
  <c r="M96" i="1"/>
  <c r="M95" i="1"/>
  <c r="M94" i="1"/>
  <c r="M93" i="1"/>
  <c r="M92" i="1"/>
  <c r="M91" i="1"/>
  <c r="M90" i="1"/>
  <c r="M89" i="1"/>
  <c r="M88" i="1"/>
  <c r="M86" i="1"/>
  <c r="M84" i="1"/>
  <c r="M83" i="1"/>
  <c r="M82" i="1"/>
  <c r="M81" i="1"/>
  <c r="M80" i="1"/>
  <c r="M79" i="1"/>
  <c r="M78" i="1"/>
  <c r="M77" i="1"/>
  <c r="M76" i="1"/>
  <c r="M75" i="1"/>
  <c r="M74" i="1"/>
  <c r="M73" i="1"/>
  <c r="M72" i="1"/>
  <c r="M71" i="1"/>
  <c r="M70" i="1"/>
  <c r="M69" i="1"/>
  <c r="M68" i="1"/>
  <c r="M59" i="1"/>
  <c r="M58" i="1"/>
  <c r="M57" i="1"/>
  <c r="M56" i="1"/>
  <c r="M55" i="1"/>
  <c r="M51" i="1"/>
  <c r="M49" i="1"/>
  <c r="M46" i="1"/>
  <c r="M44" i="1"/>
  <c r="M43" i="1"/>
  <c r="M42" i="1"/>
  <c r="M37" i="1"/>
  <c r="M35" i="1"/>
  <c r="M34" i="1"/>
  <c r="M33" i="1"/>
  <c r="M32" i="1"/>
  <c r="M28" i="1"/>
  <c r="M26" i="1"/>
  <c r="M25" i="1"/>
  <c r="M24" i="1"/>
  <c r="M23" i="1"/>
  <c r="M22" i="1"/>
  <c r="M21" i="1"/>
  <c r="M20" i="1"/>
  <c r="M19" i="1"/>
  <c r="M18" i="1"/>
  <c r="M17" i="1"/>
  <c r="M12" i="1"/>
  <c r="M10" i="1"/>
  <c r="M9" i="1"/>
  <c r="M8" i="1"/>
  <c r="M7" i="1"/>
  <c r="M6" i="1"/>
  <c r="O6" i="1" l="1"/>
  <c r="L176" i="1"/>
  <c r="L178" i="1"/>
  <c r="L283" i="1"/>
  <c r="J283" i="1"/>
  <c r="I283" i="1"/>
  <c r="L282" i="1"/>
  <c r="J282" i="1"/>
  <c r="I282" i="1"/>
  <c r="L280" i="1"/>
  <c r="L285" i="1" s="1"/>
  <c r="J280" i="1"/>
  <c r="J285" i="1" s="1"/>
  <c r="I280" i="1"/>
  <c r="I285" i="1" l="1"/>
  <c r="O8" i="1"/>
  <c r="C12" i="1"/>
  <c r="D12" i="1"/>
  <c r="E12" i="1"/>
  <c r="F12" i="1"/>
  <c r="F63" i="1" s="1" a="1"/>
  <c r="F63" i="1" s="1"/>
  <c r="G12" i="1"/>
  <c r="I12" i="1"/>
  <c r="J12" i="1"/>
  <c r="L12" i="1"/>
  <c r="I22" i="1"/>
  <c r="O23" i="1"/>
  <c r="C28" i="1"/>
  <c r="D28" i="1"/>
  <c r="E28" i="1"/>
  <c r="F28" i="1"/>
  <c r="G28" i="1"/>
  <c r="I28" i="1"/>
  <c r="J28" i="1"/>
  <c r="L28" i="1"/>
  <c r="C37" i="1"/>
  <c r="D37" i="1"/>
  <c r="E37" i="1"/>
  <c r="F37" i="1"/>
  <c r="G37" i="1"/>
  <c r="I37" i="1"/>
  <c r="J37" i="1"/>
  <c r="L37" i="1"/>
  <c r="C46" i="1"/>
  <c r="D46" i="1"/>
  <c r="E46" i="1"/>
  <c r="F46" i="1"/>
  <c r="G46" i="1"/>
  <c r="I46" i="1"/>
  <c r="J46" i="1"/>
  <c r="L46" i="1"/>
  <c r="C51" i="1"/>
  <c r="D51" i="1"/>
  <c r="E51" i="1"/>
  <c r="F51" i="1"/>
  <c r="G51" i="1"/>
  <c r="G63" i="1" s="1" a="1"/>
  <c r="G63" i="1" s="1"/>
  <c r="I51" i="1"/>
  <c r="J51" i="1"/>
  <c r="L51" i="1"/>
  <c r="C61" i="1"/>
  <c r="D61" i="1"/>
  <c r="E61" i="1"/>
  <c r="F61" i="1"/>
  <c r="G61" i="1"/>
  <c r="I61" i="1"/>
  <c r="J61" i="1"/>
  <c r="L61" i="1"/>
  <c r="M61" i="1" s="1"/>
  <c r="C63" i="1" a="1"/>
  <c r="C63" i="1" s="1"/>
  <c r="D63" i="1" a="1"/>
  <c r="D63" i="1" s="1"/>
  <c r="I69" i="1"/>
  <c r="I86" i="1" s="1"/>
  <c r="L69" i="1"/>
  <c r="C74" i="1"/>
  <c r="C86" i="1" s="1"/>
  <c r="D86" i="1"/>
  <c r="E86" i="1"/>
  <c r="F86" i="1"/>
  <c r="G86" i="1"/>
  <c r="J86" i="1"/>
  <c r="I90" i="1"/>
  <c r="F100" i="1"/>
  <c r="F111" i="1" s="1"/>
  <c r="C111" i="1"/>
  <c r="D111" i="1"/>
  <c r="E111" i="1"/>
  <c r="G111" i="1"/>
  <c r="J111" i="1"/>
  <c r="L111" i="1"/>
  <c r="I114" i="1"/>
  <c r="E120" i="1"/>
  <c r="C136" i="1"/>
  <c r="D136" i="1"/>
  <c r="E136" i="1"/>
  <c r="F136" i="1"/>
  <c r="G136" i="1"/>
  <c r="J136" i="1"/>
  <c r="L136" i="1"/>
  <c r="C152" i="1"/>
  <c r="D152" i="1"/>
  <c r="E152" i="1"/>
  <c r="F152" i="1"/>
  <c r="G152" i="1"/>
  <c r="I152" i="1"/>
  <c r="J152" i="1"/>
  <c r="L152" i="1"/>
  <c r="M152" i="1" s="1"/>
  <c r="C162" i="1"/>
  <c r="D162" i="1"/>
  <c r="E162" i="1"/>
  <c r="F162" i="1"/>
  <c r="G162" i="1"/>
  <c r="I162" i="1"/>
  <c r="J162" i="1"/>
  <c r="L162" i="1"/>
  <c r="M162" i="1" s="1"/>
  <c r="L168" i="1"/>
  <c r="I170" i="1"/>
  <c r="L170" i="1"/>
  <c r="I171" i="1"/>
  <c r="I209" i="1" s="1"/>
  <c r="I172" i="1"/>
  <c r="L172" i="1"/>
  <c r="I174" i="1"/>
  <c r="I175" i="1"/>
  <c r="I176" i="1"/>
  <c r="I177" i="1"/>
  <c r="L177" i="1"/>
  <c r="I178" i="1"/>
  <c r="I180" i="1"/>
  <c r="C209" i="1"/>
  <c r="D209" i="1"/>
  <c r="E209" i="1"/>
  <c r="F209" i="1"/>
  <c r="G209" i="1"/>
  <c r="J209" i="1"/>
  <c r="C220" i="1"/>
  <c r="D220" i="1"/>
  <c r="E220" i="1"/>
  <c r="F220" i="1"/>
  <c r="G220" i="1"/>
  <c r="I220" i="1"/>
  <c r="J220" i="1"/>
  <c r="L220" i="1"/>
  <c r="L230" i="1"/>
  <c r="C240" i="1"/>
  <c r="D240" i="1"/>
  <c r="E240" i="1"/>
  <c r="F240" i="1"/>
  <c r="G240" i="1"/>
  <c r="I240" i="1"/>
  <c r="J240" i="1"/>
  <c r="E251" i="1"/>
  <c r="E271" i="1" s="1"/>
  <c r="C271" i="1"/>
  <c r="D271" i="1"/>
  <c r="F271" i="1"/>
  <c r="G271" i="1"/>
  <c r="I271" i="1"/>
  <c r="J271" i="1"/>
  <c r="L271" i="1"/>
  <c r="M271" i="1" s="1"/>
  <c r="F242" i="1" l="1"/>
  <c r="E63" i="1" a="1"/>
  <c r="E63" i="1" s="1"/>
  <c r="E242" i="1"/>
  <c r="D242" i="1"/>
  <c r="D273" i="1" s="1"/>
  <c r="D276" i="1" s="1"/>
  <c r="L86" i="1"/>
  <c r="G242" i="1"/>
  <c r="G273" i="1" s="1"/>
  <c r="G276" i="1" s="1"/>
  <c r="C242" i="1"/>
  <c r="C273" i="1" s="1"/>
  <c r="C276" i="1" s="1"/>
  <c r="I136" i="1"/>
  <c r="L240" i="1"/>
  <c r="M240" i="1" s="1"/>
  <c r="L209" i="1"/>
  <c r="M209" i="1" s="1"/>
  <c r="C164" i="1"/>
  <c r="D164" i="1"/>
  <c r="J242" i="1"/>
  <c r="I63" i="1"/>
  <c r="I242" i="1"/>
  <c r="G164" i="1"/>
  <c r="E164" i="1"/>
  <c r="E273" i="1" s="1"/>
  <c r="E276" i="1" s="1"/>
  <c r="J164" i="1"/>
  <c r="J63" i="1"/>
  <c r="L63" i="1"/>
  <c r="M63" i="1" s="1"/>
  <c r="F164" i="1"/>
  <c r="F273" i="1" s="1"/>
  <c r="F276" i="1" s="1"/>
  <c r="I111" i="1"/>
  <c r="L242" i="1" l="1"/>
  <c r="M242" i="1" s="1"/>
  <c r="L164" i="1"/>
  <c r="M164" i="1" s="1"/>
  <c r="J273" i="1"/>
  <c r="J276" i="1"/>
  <c r="J287" i="1" s="1"/>
  <c r="I164" i="1"/>
  <c r="L296" i="1" l="1"/>
  <c r="L273" i="1"/>
  <c r="M273" i="1" s="1"/>
  <c r="L298" i="1"/>
  <c r="I273" i="1"/>
  <c r="L276" i="1" l="1"/>
  <c r="M276" i="1" s="1"/>
  <c r="I276" i="1"/>
  <c r="I287" i="1" s="1"/>
  <c r="L287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L6" authorId="0" shapeId="0" xr:uid="{20DFE42B-88DD-4426-A9FB-475F3F90A94F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450k
</t>
        </r>
      </text>
    </comment>
    <comment ref="I8" authorId="0" shapeId="0" xr:uid="{38C3AB27-06FF-4E83-8A69-7281075EF57C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Upped per WS decision</t>
        </r>
      </text>
    </comment>
    <comment ref="L25" authorId="0" shapeId="0" xr:uid="{264EE0AB-28B5-4A8B-B05B-1BA843BD389F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increased 01.24.25</t>
        </r>
      </text>
    </comment>
    <comment ref="I49" authorId="0" shapeId="0" xr:uid="{9088FEAA-147F-4990-9B66-E6691F58E22D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backed down due to usage of funds on new TH</t>
        </r>
      </text>
    </comment>
    <comment ref="L57" authorId="0" shapeId="0" xr:uid="{85C67A09-C38A-4A8E-B0E7-9F34F99F61B2}">
      <text>
        <r>
          <rPr>
            <b/>
            <sz val="9"/>
            <color indexed="81"/>
            <rFont val="Tahoma"/>
            <charset val="1"/>
          </rPr>
          <t>Sheena Hall:</t>
        </r>
        <r>
          <rPr>
            <sz val="9"/>
            <color indexed="81"/>
            <rFont val="Tahoma"/>
            <charset val="1"/>
          </rPr>
          <t xml:space="preserve">
10k added for races - $15 per police hour per race
</t>
        </r>
      </text>
    </comment>
    <comment ref="L77" authorId="0" shapeId="0" xr:uid="{2343EF63-B182-4683-B783-3B54488618FD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Portapot for 4th of July
Commemorative Dog Tags
Merch sold by TH</t>
        </r>
      </text>
    </comment>
    <comment ref="L78" authorId="0" shapeId="0" xr:uid="{E5C53D96-A80C-4B16-B796-8F17AEDAB616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Steamhoster - 1860
Zoom - 1920
Evogov - 1800
Adobe - 9,161
Breachlock - 4700
SecureNet - Security - 39000
SecureNet - Support - 1500
SecureNet  - VOIP - 1056
TCP - 11781
Edmunds - 36000 (will drop by 7k after this year)</t>
        </r>
      </text>
    </comment>
    <comment ref="L82" authorId="0" shapeId="0" xr:uid="{A7655AFF-326B-4327-AAC1-12145140F78A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Cape Gazette - 125
DLLG - 1575
RDBCC - 250
SCAT - 300</t>
        </r>
      </text>
    </comment>
    <comment ref="I168" authorId="0" shapeId="0" xr:uid="{FCA6A904-A6DA-494D-AAC2-037B17A802DE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Originally reduced to removed excess OT.  Raised so not decrease year to year.</t>
        </r>
      </text>
    </comment>
    <comment ref="I185" authorId="0" shapeId="0" xr:uid="{0F61847D-DEAC-4976-B974-0BECF151E059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L185" authorId="0" shapeId="0" xr:uid="{0227F16A-6910-4112-B0C3-F58F86A16FBE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Only phones &amp; DPD Server
rest now under admin</t>
        </r>
      </text>
    </comment>
    <comment ref="I186" authorId="0" shapeId="0" xr:uid="{549A4DB4-6641-4C47-9240-546E95C88510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6" authorId="0" shapeId="0" xr:uid="{88B5DF64-0C40-4240-9A3C-E02FFD777082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7" authorId="0" shapeId="0" xr:uid="{F7FDDED0-C8D4-44AE-9FA1-0BE934B076BD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7" authorId="0" shapeId="0" xr:uid="{D0254F8C-78B5-43C6-960D-BCAEB212AB92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I188" authorId="0" shapeId="0" xr:uid="{F190F3A5-43BF-462A-9749-97F89B4F6FCB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  <comment ref="L188" authorId="0" shapeId="0" xr:uid="{AD3EFFD8-8B86-4AE9-BAFE-10FFDE44FFFE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Now under Admin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L6" authorId="0" shapeId="0" xr:uid="{0197BB83-24A6-4FFB-84E9-E14BCB3563C6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450k
</t>
        </r>
      </text>
    </comment>
    <comment ref="I8" authorId="0" shapeId="0" xr:uid="{B23E9BC9-9B3B-443C-8410-A00B6F01440B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Upped per WS decision</t>
        </r>
      </text>
    </comment>
    <comment ref="L25" authorId="0" shapeId="0" xr:uid="{459C4009-5933-41A8-B920-AFD552A41087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increased 01.24.25</t>
        </r>
      </text>
    </comment>
    <comment ref="I49" authorId="0" shapeId="0" xr:uid="{DC211827-1B95-4B0D-822B-9E8B116D9F00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backed down due to usage of funds on new TH</t>
        </r>
      </text>
    </comment>
    <comment ref="L57" authorId="0" shapeId="0" xr:uid="{B5FA281B-F2A6-40F6-94D5-F6B56E39A73E}">
      <text>
        <r>
          <rPr>
            <b/>
            <sz val="9"/>
            <color indexed="81"/>
            <rFont val="Tahoma"/>
            <charset val="1"/>
          </rPr>
          <t>Sheena Hall:</t>
        </r>
        <r>
          <rPr>
            <sz val="9"/>
            <color indexed="81"/>
            <rFont val="Tahoma"/>
            <charset val="1"/>
          </rPr>
          <t xml:space="preserve">
10k added for races - $15 per police hour per race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Sheena Hall</author>
  </authors>
  <commentList>
    <comment ref="L14" authorId="0" shapeId="0" xr:uid="{FF4EFDB6-C647-470F-9B58-951FCB3762D1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Portapot for 4th of July
Commemorative Dog Tags
Merch sold by TH</t>
        </r>
      </text>
    </comment>
    <comment ref="L15" authorId="0" shapeId="0" xr:uid="{D41F8860-9817-47C6-8B56-3B5B4B1EFD5B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Steamhoster - 1860
Zoom - 1920
Evogov - 1800
Adobe - 9,161
Breachlock - 4700
SecureNet - Security - 39000
SecureNet - Support - 1500
SecureNet  - VOIP - 1056
TCP - 11781
Edmunds - 36000 (will drop by 7k after this year)</t>
        </r>
      </text>
    </comment>
    <comment ref="L19" authorId="0" shapeId="0" xr:uid="{53A59583-8984-4A02-B95C-DEBFD2687ACC}">
      <text>
        <r>
          <rPr>
            <b/>
            <sz val="9"/>
            <color indexed="81"/>
            <rFont val="Tahoma"/>
            <family val="2"/>
          </rPr>
          <t>Sheena Hall:</t>
        </r>
        <r>
          <rPr>
            <sz val="9"/>
            <color indexed="81"/>
            <rFont val="Tahoma"/>
            <family val="2"/>
          </rPr>
          <t xml:space="preserve">
Cape Gazette - 125
DLLG - 1575
RDBCC - 250
SCAT - 300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<sst xmlns="http://schemas.openxmlformats.org/spreadsheetml/2006/main" count="1025" uniqueCount="343">
  <si>
    <t>NET INCOME (LOSS)</t>
  </si>
  <si>
    <t>Group Total [7200] Expenditures</t>
  </si>
  <si>
    <t>All Funds Presented</t>
  </si>
  <si>
    <t>Subgroup : [7200.04] Beach Safety</t>
  </si>
  <si>
    <t>Subtotal Fund : GF</t>
  </si>
  <si>
    <t>Equip / Asset Purchase</t>
  </si>
  <si>
    <t>Equipment Maintenance</t>
  </si>
  <si>
    <t>6081900</t>
  </si>
  <si>
    <t>Misc</t>
  </si>
  <si>
    <t>6081700</t>
  </si>
  <si>
    <t>Printing</t>
  </si>
  <si>
    <t>6081600</t>
  </si>
  <si>
    <t>Supplies</t>
  </si>
  <si>
    <t>6081500</t>
  </si>
  <si>
    <t>Training</t>
  </si>
  <si>
    <t>6081400</t>
  </si>
  <si>
    <t>Dues Publications &amp; Subscriptions</t>
  </si>
  <si>
    <t>6081300</t>
  </si>
  <si>
    <t>Insurance</t>
  </si>
  <si>
    <t>6081200</t>
  </si>
  <si>
    <t>Auto Maintenance &amp; Repair</t>
  </si>
  <si>
    <t>6080610</t>
  </si>
  <si>
    <t>Gas</t>
  </si>
  <si>
    <t>6080600</t>
  </si>
  <si>
    <t>Landhold Lease - LSS</t>
  </si>
  <si>
    <t>6080550</t>
  </si>
  <si>
    <t>Building Maintenance</t>
  </si>
  <si>
    <t>6080530</t>
  </si>
  <si>
    <t>Pest Control</t>
  </si>
  <si>
    <t>Cleaning</t>
  </si>
  <si>
    <t>6080510</t>
  </si>
  <si>
    <t>Utilities</t>
  </si>
  <si>
    <t>6080500</t>
  </si>
  <si>
    <t>Seasonal Employee - Workers Comp</t>
  </si>
  <si>
    <t>Seasonal Employee - Uniforms</t>
  </si>
  <si>
    <t>Seasonal Employee - Local Taxes</t>
  </si>
  <si>
    <t>Seasonal Employee - Payroll Taxes</t>
  </si>
  <si>
    <t>Seasonal Employee - Salary &amp; Wages</t>
  </si>
  <si>
    <t>Year Round Employee - Workers Comp</t>
  </si>
  <si>
    <t>6080160</t>
  </si>
  <si>
    <t>Year Round Employee - Employee Benefits</t>
  </si>
  <si>
    <t>6080130</t>
  </si>
  <si>
    <t>Year Round Employee - Payroll Taxes</t>
  </si>
  <si>
    <t>6080110</t>
  </si>
  <si>
    <t>Year Round Employee - Salary &amp; Wages</t>
  </si>
  <si>
    <t>6080100</t>
  </si>
  <si>
    <t>General Fund</t>
  </si>
  <si>
    <t>Fund : GF</t>
  </si>
  <si>
    <t>Beach Safety</t>
  </si>
  <si>
    <t>Subgroup : [7200.04]</t>
  </si>
  <si>
    <t>Subgroup : [7200.03] Streets</t>
  </si>
  <si>
    <t>Streets / Maintenance</t>
  </si>
  <si>
    <t>Equipment / Asset Purchase</t>
  </si>
  <si>
    <t>6041800</t>
  </si>
  <si>
    <t>6041700</t>
  </si>
  <si>
    <t>6041500</t>
  </si>
  <si>
    <t>Auto Maintenance &amp; Repairs</t>
  </si>
  <si>
    <t>6040610</t>
  </si>
  <si>
    <t>6040600</t>
  </si>
  <si>
    <t>6040530</t>
  </si>
  <si>
    <t>6040500</t>
  </si>
  <si>
    <t>6040160</t>
  </si>
  <si>
    <t>Year Round Employee - Uniforms</t>
  </si>
  <si>
    <t>6040150</t>
  </si>
  <si>
    <t>Year Round Employee - Pension Plan</t>
  </si>
  <si>
    <t>6040140</t>
  </si>
  <si>
    <t>6040130</t>
  </si>
  <si>
    <t>6040110</t>
  </si>
  <si>
    <t>6040100</t>
  </si>
  <si>
    <t>Town Wide Expenses</t>
  </si>
  <si>
    <t>Town Hall Property Expenses</t>
  </si>
  <si>
    <t>6012700</t>
  </si>
  <si>
    <t>Street Sweeping / Snow Removal</t>
  </si>
  <si>
    <t>6012500</t>
  </si>
  <si>
    <t>Parking Meter / Permit Expenses</t>
  </si>
  <si>
    <t>6012400</t>
  </si>
  <si>
    <t>Street Signs / Lights</t>
  </si>
  <si>
    <t>6012300</t>
  </si>
  <si>
    <t>Trash</t>
  </si>
  <si>
    <t>6012200</t>
  </si>
  <si>
    <t>Bayard Avenue Operating</t>
  </si>
  <si>
    <t>6012000</t>
  </si>
  <si>
    <t>Streets</t>
  </si>
  <si>
    <t>Subgroup : [7200.03]</t>
  </si>
  <si>
    <t>Subgroup : [7200.02] Public Safety</t>
  </si>
  <si>
    <t>6032000</t>
  </si>
  <si>
    <t>Drug Testing</t>
  </si>
  <si>
    <t>6031900</t>
  </si>
  <si>
    <t>6031800</t>
  </si>
  <si>
    <t>6031700</t>
  </si>
  <si>
    <t>K9 Program</t>
  </si>
  <si>
    <t>6031500</t>
  </si>
  <si>
    <t>Weapons / Ammunition</t>
  </si>
  <si>
    <t>Training - Seasonal Officers</t>
  </si>
  <si>
    <t>Training - Administrative Employees</t>
  </si>
  <si>
    <t xml:space="preserve">Training  - Year Round Officers </t>
  </si>
  <si>
    <t>6031400</t>
  </si>
  <si>
    <t>6031300</t>
  </si>
  <si>
    <t>6031200</t>
  </si>
  <si>
    <t>New Hire Fees</t>
  </si>
  <si>
    <t>Professional Fees</t>
  </si>
  <si>
    <t>6031100</t>
  </si>
  <si>
    <t>6030610</t>
  </si>
  <si>
    <t>Mileage Reimbursement</t>
  </si>
  <si>
    <t>Electric Vehicle Charging</t>
  </si>
  <si>
    <t>6030600</t>
  </si>
  <si>
    <t>6030530</t>
  </si>
  <si>
    <t>6030520</t>
  </si>
  <si>
    <t>6030510</t>
  </si>
  <si>
    <t>6030500</t>
  </si>
  <si>
    <t>6030360</t>
  </si>
  <si>
    <t>6030350</t>
  </si>
  <si>
    <t>6030310</t>
  </si>
  <si>
    <t>6030300</t>
  </si>
  <si>
    <t>Administrative Year Round - Workers Comp</t>
  </si>
  <si>
    <t>6030260</t>
  </si>
  <si>
    <t>Administrative Year Round - Uniforms</t>
  </si>
  <si>
    <t>Administrative Year Round - Pension Plan</t>
  </si>
  <si>
    <t>6030240</t>
  </si>
  <si>
    <t>Administrative Year Round - Employee Benefits</t>
  </si>
  <si>
    <t>6030230</t>
  </si>
  <si>
    <t>Administrative Year Round - Payroll Taxes</t>
  </si>
  <si>
    <t>6030210</t>
  </si>
  <si>
    <t>Administrative Year Round - Salary &amp; Wages</t>
  </si>
  <si>
    <t>6030200</t>
  </si>
  <si>
    <t>Year Round Officers - Workers Comp</t>
  </si>
  <si>
    <t>6030160</t>
  </si>
  <si>
    <t>Year Round Officers - Uniforms</t>
  </si>
  <si>
    <t>6030150</t>
  </si>
  <si>
    <t>Year Round Officers - Pension Plan</t>
  </si>
  <si>
    <t>6030140</t>
  </si>
  <si>
    <t>Year Round Officers - Employee Benefits</t>
  </si>
  <si>
    <t>6030130</t>
  </si>
  <si>
    <t>Year Round Officers - Payroll Taxes</t>
  </si>
  <si>
    <t>6030110</t>
  </si>
  <si>
    <t>Special Event Payroll</t>
  </si>
  <si>
    <t>6030105</t>
  </si>
  <si>
    <t>Year Round Officers - Salary &amp; Wages</t>
  </si>
  <si>
    <t>6030100</t>
  </si>
  <si>
    <t>Public Safety</t>
  </si>
  <si>
    <t>Subgroup : [7200.02]</t>
  </si>
  <si>
    <t>Subgroup : [7200.01] General and Administrative</t>
  </si>
  <si>
    <t>Total Alderman Court Expenses</t>
  </si>
  <si>
    <t>6071700</t>
  </si>
  <si>
    <t>6071500</t>
  </si>
  <si>
    <t>Dues &amp; Publications</t>
  </si>
  <si>
    <t>6070160</t>
  </si>
  <si>
    <t>6070150</t>
  </si>
  <si>
    <t>6070110</t>
  </si>
  <si>
    <t>6070100</t>
  </si>
  <si>
    <t>Total Building / Code Enforcement Expenses</t>
  </si>
  <si>
    <t>6061700</t>
  </si>
  <si>
    <t>6061500</t>
  </si>
  <si>
    <t>6061400</t>
  </si>
  <si>
    <t>6061300</t>
  </si>
  <si>
    <t>6060600</t>
  </si>
  <si>
    <t>Phone</t>
  </si>
  <si>
    <t>6060500</t>
  </si>
  <si>
    <t>6060160</t>
  </si>
  <si>
    <t>6060150</t>
  </si>
  <si>
    <t>6060140</t>
  </si>
  <si>
    <t>6060130</t>
  </si>
  <si>
    <t>6060110</t>
  </si>
  <si>
    <t>6060100</t>
  </si>
  <si>
    <t>Total Parking Enforcement Expenses</t>
  </si>
  <si>
    <t>6051900</t>
  </si>
  <si>
    <t>6051700</t>
  </si>
  <si>
    <t>6051500</t>
  </si>
  <si>
    <t>6051400</t>
  </si>
  <si>
    <t>6051300</t>
  </si>
  <si>
    <t>6051100</t>
  </si>
  <si>
    <t>6050610</t>
  </si>
  <si>
    <t>6050600</t>
  </si>
  <si>
    <t>6050530</t>
  </si>
  <si>
    <t>6050510</t>
  </si>
  <si>
    <t>6050500</t>
  </si>
  <si>
    <t>6050360</t>
  </si>
  <si>
    <t>6050350</t>
  </si>
  <si>
    <t>6050310</t>
  </si>
  <si>
    <t>6050300</t>
  </si>
  <si>
    <t>6050160</t>
  </si>
  <si>
    <t>6050150</t>
  </si>
  <si>
    <t>6050140</t>
  </si>
  <si>
    <t>6050130</t>
  </si>
  <si>
    <t>6050110</t>
  </si>
  <si>
    <t>6050100</t>
  </si>
  <si>
    <t>Total Administration Expenses</t>
  </si>
  <si>
    <t>6021700</t>
  </si>
  <si>
    <t>6021600</t>
  </si>
  <si>
    <t>6021500</t>
  </si>
  <si>
    <t>6021400</t>
  </si>
  <si>
    <t>6021300</t>
  </si>
  <si>
    <t>6021200</t>
  </si>
  <si>
    <t>6021100</t>
  </si>
  <si>
    <t>Postage</t>
  </si>
  <si>
    <t>6021000</t>
  </si>
  <si>
    <t>6020605</t>
  </si>
  <si>
    <t>6020530</t>
  </si>
  <si>
    <t>6020520</t>
  </si>
  <si>
    <t>6020510</t>
  </si>
  <si>
    <t>6020500</t>
  </si>
  <si>
    <t>6020360</t>
  </si>
  <si>
    <t>6020310</t>
  </si>
  <si>
    <t>6020300</t>
  </si>
  <si>
    <t>6020160</t>
  </si>
  <si>
    <t>6020140</t>
  </si>
  <si>
    <t>6020130</t>
  </si>
  <si>
    <t>6020110</t>
  </si>
  <si>
    <t>6020100</t>
  </si>
  <si>
    <t>Total Town Wide Expenses</t>
  </si>
  <si>
    <t>Beautification</t>
  </si>
  <si>
    <t>6012100</t>
  </si>
  <si>
    <t>Legal Ads</t>
  </si>
  <si>
    <t>6011300</t>
  </si>
  <si>
    <t>Dues / Publications</t>
  </si>
  <si>
    <t>6011200</t>
  </si>
  <si>
    <t>Payroll Expenses</t>
  </si>
  <si>
    <t>6011150</t>
  </si>
  <si>
    <t>Employee Bonuses</t>
  </si>
  <si>
    <t>6011100</t>
  </si>
  <si>
    <t>IT - Hardware &amp; Supplies</t>
  </si>
  <si>
    <t>IT - Software &amp; Support</t>
  </si>
  <si>
    <t>6010900</t>
  </si>
  <si>
    <t>Beach &amp; Marketing Events</t>
  </si>
  <si>
    <t>6010800</t>
  </si>
  <si>
    <t>Comp Plan</t>
  </si>
  <si>
    <t>6010700</t>
  </si>
  <si>
    <t>Audit Fees</t>
  </si>
  <si>
    <t>6010600</t>
  </si>
  <si>
    <t>Legal Fees</t>
  </si>
  <si>
    <t>6010500</t>
  </si>
  <si>
    <t>Code Update</t>
  </si>
  <si>
    <t>6010400</t>
  </si>
  <si>
    <t>Donations</t>
  </si>
  <si>
    <t>6010300</t>
  </si>
  <si>
    <t>Election Expenses</t>
  </si>
  <si>
    <t>6010250</t>
  </si>
  <si>
    <t>Commissioner &amp; Committee Exp</t>
  </si>
  <si>
    <t>6010200</t>
  </si>
  <si>
    <t>Bank Fees - Transfer Tax</t>
  </si>
  <si>
    <t>6010125</t>
  </si>
  <si>
    <t>Bank &amp; Credit Card Fees</t>
  </si>
  <si>
    <t>6010100</t>
  </si>
  <si>
    <t>General and Administrative</t>
  </si>
  <si>
    <t>Subgroup : [7200.01]</t>
  </si>
  <si>
    <t>Group Total [7100] Revenue</t>
  </si>
  <si>
    <t>Subgroup : [7100.09] Other Revenues</t>
  </si>
  <si>
    <t>Annual in Perpetuity</t>
  </si>
  <si>
    <t>4080200</t>
  </si>
  <si>
    <t>Town Hall Other</t>
  </si>
  <si>
    <t>4041000</t>
  </si>
  <si>
    <t>4040900</t>
  </si>
  <si>
    <t>Gain / Loss Sale of Equipment</t>
  </si>
  <si>
    <t>4040200</t>
  </si>
  <si>
    <t>Public Hearing Fees</t>
  </si>
  <si>
    <t>4040100</t>
  </si>
  <si>
    <t>Other Revenues</t>
  </si>
  <si>
    <t>Subgroup : [7100.09]</t>
  </si>
  <si>
    <t>Subgroup : [7100.07] Investment Income</t>
  </si>
  <si>
    <t>Interest Income</t>
  </si>
  <si>
    <t>4040300</t>
  </si>
  <si>
    <t>Subgroup : [7100.05] Donations and Other Revenues: Public Safety</t>
  </si>
  <si>
    <t>Pension State Funding</t>
  </si>
  <si>
    <t>4040800</t>
  </si>
  <si>
    <t>Police Extra Duty</t>
  </si>
  <si>
    <t>4040700</t>
  </si>
  <si>
    <t>Police Reports</t>
  </si>
  <si>
    <t>4040600</t>
  </si>
  <si>
    <t>4040500</t>
  </si>
  <si>
    <t>Donations and Other Revenues: Public Safety</t>
  </si>
  <si>
    <t>Subgroup : [7100.05]</t>
  </si>
  <si>
    <t>Subgroup : [7100.03] Fines</t>
  </si>
  <si>
    <t>Fines - Other Courts</t>
  </si>
  <si>
    <t>4020700</t>
  </si>
  <si>
    <t>Traffic Fines</t>
  </si>
  <si>
    <t>4020400</t>
  </si>
  <si>
    <t>Ordinance Fines &amp; Court Costs</t>
  </si>
  <si>
    <t>4020300</t>
  </si>
  <si>
    <t>Parking Tickets</t>
  </si>
  <si>
    <t>4020100</t>
  </si>
  <si>
    <t>Fines</t>
  </si>
  <si>
    <t>Subgroup : [7100.03]</t>
  </si>
  <si>
    <t>Subgroup : [7100.02] Licenses, Permits, and Fees</t>
  </si>
  <si>
    <t>Dog Licenses</t>
  </si>
  <si>
    <t>4011100</t>
  </si>
  <si>
    <t>Beach Fire</t>
  </si>
  <si>
    <t>4010900</t>
  </si>
  <si>
    <t>Builing Permit Application Fees</t>
  </si>
  <si>
    <t>4010850</t>
  </si>
  <si>
    <t>Building</t>
  </si>
  <si>
    <t>4010800</t>
  </si>
  <si>
    <t>4010700</t>
  </si>
  <si>
    <t>Daily</t>
  </si>
  <si>
    <t>4010600</t>
  </si>
  <si>
    <t>Seasonal</t>
  </si>
  <si>
    <t>4010500</t>
  </si>
  <si>
    <t>Commerical Business</t>
  </si>
  <si>
    <t>4010300</t>
  </si>
  <si>
    <t>Commercial Rental License</t>
  </si>
  <si>
    <t>4010200</t>
  </si>
  <si>
    <t>Rental License</t>
  </si>
  <si>
    <t>4010100</t>
  </si>
  <si>
    <t>Business License Fines</t>
  </si>
  <si>
    <t>4010050</t>
  </si>
  <si>
    <t>Licenses, Permits, and Fees</t>
  </si>
  <si>
    <t>Subgroup : [7100.02]</t>
  </si>
  <si>
    <t>Subgroup : [7100.01] Taxes and Assessments</t>
  </si>
  <si>
    <t>Beach Concession Contract</t>
  </si>
  <si>
    <t>4000400</t>
  </si>
  <si>
    <t>Cable TV Franchise</t>
  </si>
  <si>
    <t>4000300</t>
  </si>
  <si>
    <t>Hotel Tax</t>
  </si>
  <si>
    <t>4000250</t>
  </si>
  <si>
    <t>Accommodations Tax</t>
  </si>
  <si>
    <t>4000200</t>
  </si>
  <si>
    <t>Transfer Tax</t>
  </si>
  <si>
    <t>4000100</t>
  </si>
  <si>
    <t>Taxes and Assessments</t>
  </si>
  <si>
    <t>Subgroup : [7100.01]</t>
  </si>
  <si>
    <t xml:space="preserve"> </t>
  </si>
  <si>
    <t>Revenue</t>
  </si>
  <si>
    <t>Group : [7100]</t>
  </si>
  <si>
    <t>FY2026 Budget</t>
  </si>
  <si>
    <t>12.20.24 Budget Amendment</t>
  </si>
  <si>
    <t>FY2025 Budget</t>
  </si>
  <si>
    <t>FY2025 YTD Actual</t>
  </si>
  <si>
    <t>FY2024 Actual</t>
  </si>
  <si>
    <t>FY2023 Actual</t>
  </si>
  <si>
    <t>FY2022 Actual</t>
  </si>
  <si>
    <t>FY2021 Actual</t>
  </si>
  <si>
    <t>Description</t>
  </si>
  <si>
    <t>Account</t>
  </si>
  <si>
    <t>Tranfer Tax - to Rainy Day</t>
  </si>
  <si>
    <t>Building Permints - to Streets &amp; Infrastructure</t>
  </si>
  <si>
    <t>Hotel Tax - to Capital Improvements - Town Hall</t>
  </si>
  <si>
    <t>Total Allocations</t>
  </si>
  <si>
    <t>Total Budgetd Difference</t>
  </si>
  <si>
    <t>180 day</t>
  </si>
  <si>
    <t>110 days</t>
  </si>
  <si>
    <t>90 days</t>
  </si>
  <si>
    <t>Hourly Parking</t>
  </si>
  <si>
    <t>Change from FY2025 Amended</t>
  </si>
  <si>
    <t>Rainy Day Funding FY 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</si>
</sst>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rial"/>
      <family val="2"/>
    </font>
    <font>
      <b/>
      <sz val="10"/>
      <color indexed="9"/>
      <name val="Arial"/>
      <family val="2"/>
    </font>
    <font>
      <b/>
      <sz val="11"/>
      <color indexed="9"/>
      <name val="Arial"/>
      <family val="2"/>
    </font>
    <font>
      <b/>
      <sz val="10"/>
      <color rgb="FF0000FF"/>
      <name val="Arial"/>
      <family val="2"/>
    </font>
    <font>
      <b/>
      <sz val="11"/>
      <color rgb="FF0000FF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Arial"/>
      <family val="2"/>
    </font>
    <font>
      <b/>
      <sz val="11"/>
      <color theme="1"/>
      <name val="Arial"/>
      <family val="2"/>
    </font>
    <font>
      <sz val="11"/>
      <color indexed="9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6">
    <fill>
      <patternFill patternType="none"/>
    </fill>
    <fill>
      <patternFill patternType="gray125"/>
    </fill>
    <fill>
      <patternFill patternType="solid">
        <fgColor indexed="18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2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2" borderId="0">
      <alignment horizontal="center" vertical="center"/>
    </xf>
    <xf numFmtId="0" fontId="5" fillId="0" borderId="0">
      <alignment horizontal="left"/>
    </xf>
    <xf numFmtId="0" fontId="5" fillId="0" borderId="0">
      <alignment horizontal="left"/>
    </xf>
    <xf numFmtId="40" fontId="7" fillId="0" borderId="0">
      <alignment horizontal="left"/>
    </xf>
    <xf numFmtId="40" fontId="7" fillId="0" borderId="0">
      <alignment horizontal="left"/>
    </xf>
    <xf numFmtId="40" fontId="7" fillId="0" borderId="1">
      <alignment horizontal="right"/>
    </xf>
    <xf numFmtId="40" fontId="7" fillId="0" borderId="0">
      <alignment horizontal="left"/>
    </xf>
    <xf numFmtId="40" fontId="7" fillId="0" borderId="0">
      <alignment horizontal="left"/>
    </xf>
    <xf numFmtId="40" fontId="10" fillId="0" borderId="0">
      <alignment horizontal="right"/>
    </xf>
    <xf numFmtId="0" fontId="10" fillId="0" borderId="0">
      <alignment horizontal="left"/>
    </xf>
    <xf numFmtId="0" fontId="10" fillId="0" borderId="0">
      <alignment horizontal="left"/>
    </xf>
    <xf numFmtId="0" fontId="7" fillId="4" borderId="0">
      <alignment horizontal="left"/>
    </xf>
    <xf numFmtId="0" fontId="7" fillId="4" borderId="0">
      <alignment horizontal="left"/>
    </xf>
    <xf numFmtId="40" fontId="11" fillId="5" borderId="0">
      <alignment horizontal="left"/>
    </xf>
    <xf numFmtId="40" fontId="11" fillId="5" borderId="0">
      <alignment horizontal="left"/>
    </xf>
    <xf numFmtId="40" fontId="3" fillId="2" borderId="0"/>
    <xf numFmtId="40" fontId="3" fillId="2" borderId="0"/>
    <xf numFmtId="40" fontId="3" fillId="2" borderId="0">
      <alignment horizontal="center" vertical="center"/>
    </xf>
    <xf numFmtId="40" fontId="3" fillId="2" borderId="0">
      <alignment horizontal="center" vertical="center"/>
    </xf>
  </cellStyleXfs>
  <cellXfs count="51">
    <xf numFmtId="0" fontId="0" fillId="0" borderId="0" xfId="0"/>
    <xf numFmtId="0" fontId="2" fillId="0" borderId="0" xfId="0" applyFont="1"/>
    <xf numFmtId="43" fontId="2" fillId="0" borderId="0" xfId="1" applyFont="1"/>
    <xf numFmtId="9" fontId="2" fillId="0" borderId="0" xfId="2" applyFont="1"/>
    <xf numFmtId="43" fontId="2" fillId="0" borderId="0" xfId="0" applyNumberFormat="1" applyFont="1"/>
    <xf numFmtId="43" fontId="2" fillId="0" borderId="0" xfId="1" applyFont="1" applyProtection="1">
      <protection locked="0"/>
    </xf>
    <xf numFmtId="0" fontId="2" fillId="0" borderId="0" xfId="0" applyFont="1" applyProtection="1">
      <protection locked="0"/>
    </xf>
    <xf numFmtId="43" fontId="2" fillId="0" borderId="0" xfId="2" applyNumberFormat="1" applyFont="1"/>
    <xf numFmtId="0" fontId="4" fillId="3" borderId="0" xfId="3" quotePrefix="1" applyFont="1" applyFill="1">
      <alignment horizontal="center" vertical="center"/>
    </xf>
    <xf numFmtId="0" fontId="6" fillId="0" borderId="0" xfId="4" quotePrefix="1" applyFont="1">
      <alignment horizontal="left"/>
    </xf>
    <xf numFmtId="0" fontId="6" fillId="0" borderId="0" xfId="5" applyFont="1">
      <alignment horizontal="left"/>
    </xf>
    <xf numFmtId="40" fontId="8" fillId="0" borderId="0" xfId="6" quotePrefix="1" applyFont="1">
      <alignment horizontal="left"/>
    </xf>
    <xf numFmtId="40" fontId="8" fillId="0" borderId="0" xfId="7" quotePrefix="1" applyFont="1">
      <alignment horizontal="left"/>
    </xf>
    <xf numFmtId="40" fontId="9" fillId="0" borderId="0" xfId="8" applyFont="1" applyBorder="1">
      <alignment horizontal="right"/>
    </xf>
    <xf numFmtId="40" fontId="8" fillId="0" borderId="0" xfId="9" quotePrefix="1" applyFont="1">
      <alignment horizontal="left"/>
    </xf>
    <xf numFmtId="40" fontId="8" fillId="0" borderId="0" xfId="10" quotePrefix="1" applyFont="1">
      <alignment horizontal="left"/>
    </xf>
    <xf numFmtId="40" fontId="9" fillId="0" borderId="0" xfId="11" applyFont="1">
      <alignment horizontal="right"/>
    </xf>
    <xf numFmtId="0" fontId="9" fillId="0" borderId="0" xfId="12" applyFont="1">
      <alignment horizontal="left"/>
    </xf>
    <xf numFmtId="0" fontId="9" fillId="0" borderId="0" xfId="13" applyFont="1">
      <alignment horizontal="left"/>
    </xf>
    <xf numFmtId="0" fontId="9" fillId="0" borderId="0" xfId="12" quotePrefix="1" applyFont="1">
      <alignment horizontal="left"/>
    </xf>
    <xf numFmtId="0" fontId="9" fillId="0" borderId="0" xfId="13" quotePrefix="1" applyFont="1">
      <alignment horizontal="left"/>
    </xf>
    <xf numFmtId="0" fontId="8" fillId="4" borderId="0" xfId="14" quotePrefix="1" applyFont="1">
      <alignment horizontal="left"/>
    </xf>
    <xf numFmtId="0" fontId="8" fillId="4" borderId="0" xfId="15" quotePrefix="1" applyFont="1">
      <alignment horizontal="left"/>
    </xf>
    <xf numFmtId="40" fontId="12" fillId="5" borderId="0" xfId="16" quotePrefix="1" applyFont="1">
      <alignment horizontal="left"/>
    </xf>
    <xf numFmtId="40" fontId="12" fillId="5" borderId="0" xfId="17" quotePrefix="1" applyFont="1">
      <alignment horizontal="left"/>
    </xf>
    <xf numFmtId="43" fontId="2" fillId="0" borderId="0" xfId="1" applyFont="1" applyBorder="1"/>
    <xf numFmtId="0" fontId="8" fillId="0" borderId="0" xfId="12" quotePrefix="1" applyFont="1">
      <alignment horizontal="left"/>
    </xf>
    <xf numFmtId="0" fontId="8" fillId="0" borderId="0" xfId="13" quotePrefix="1" applyFont="1">
      <alignment horizontal="left"/>
    </xf>
    <xf numFmtId="0" fontId="13" fillId="0" borderId="0" xfId="0" applyFont="1"/>
    <xf numFmtId="43" fontId="13" fillId="0" borderId="0" xfId="1" applyFont="1"/>
    <xf numFmtId="0" fontId="4" fillId="0" borderId="0" xfId="18" applyNumberFormat="1" applyFont="1" applyFill="1"/>
    <xf numFmtId="43" fontId="4" fillId="0" borderId="0" xfId="1" applyFont="1" applyFill="1"/>
    <xf numFmtId="0" fontId="14" fillId="0" borderId="0" xfId="18" applyNumberFormat="1" applyFont="1" applyFill="1"/>
    <xf numFmtId="0" fontId="4" fillId="0" borderId="0" xfId="18" quotePrefix="1" applyNumberFormat="1" applyFont="1" applyFill="1"/>
    <xf numFmtId="9" fontId="13" fillId="0" borderId="0" xfId="2" applyFont="1"/>
    <xf numFmtId="40" fontId="4" fillId="2" borderId="0" xfId="19" quotePrefix="1" applyFont="1"/>
    <xf numFmtId="40" fontId="4" fillId="2" borderId="0" xfId="18" quotePrefix="1" applyFont="1"/>
    <xf numFmtId="40" fontId="4" fillId="2" borderId="0" xfId="20" applyFont="1">
      <alignment horizontal="center" vertical="center"/>
    </xf>
    <xf numFmtId="40" fontId="4" fillId="2" borderId="0" xfId="21" applyFont="1">
      <alignment horizontal="center" vertical="center"/>
    </xf>
    <xf numFmtId="40" fontId="4" fillId="2" borderId="0" xfId="20" quotePrefix="1" applyFont="1">
      <alignment horizontal="center" vertical="center"/>
    </xf>
    <xf numFmtId="40" fontId="4" fillId="2" borderId="0" xfId="21" quotePrefix="1" applyFont="1">
      <alignment horizontal="center" vertical="center"/>
    </xf>
    <xf numFmtId="40" fontId="2" fillId="0" borderId="0" xfId="0" applyNumberFormat="1" applyFont="1"/>
    <xf numFmtId="9" fontId="2" fillId="0" borderId="0" xfId="0" applyNumberFormat="1" applyFont="1"/>
    <xf numFmtId="0" fontId="2" fillId="0" borderId="0" xfId="0" applyFont="1" applyAlignment="1">
      <alignment horizontal="right"/>
    </xf>
    <xf numFmtId="43" fontId="2" fillId="0" borderId="0" xfId="1" applyFont="1" applyAlignment="1" applyProtection="1">
      <alignment horizontal="right"/>
      <protection locked="0"/>
    </xf>
    <xf numFmtId="43" fontId="2" fillId="0" borderId="0" xfId="0" applyNumberFormat="1" applyFont="1" applyAlignment="1">
      <alignment horizontal="right"/>
    </xf>
    <xf numFmtId="9" fontId="2" fillId="0" borderId="0" xfId="1" applyNumberFormat="1" applyFont="1"/>
    <xf numFmtId="13" fontId="2" fillId="0" borderId="0" xfId="1" applyNumberFormat="1" applyFont="1"/>
    <xf numFmtId="9" fontId="2" fillId="0" borderId="0" xfId="2" applyFont="1" applyAlignment="1">
      <alignment horizontal="center" wrapText="1"/>
    </xf>
    <xf numFmtId="0" fontId="4" fillId="2" borderId="0" xfId="3" quotePrefix="1" applyFont="1" applyAlignment="1">
      <alignment horizontal="center" vertical="center" wrapText="1"/>
    </xf>
    <xf numFmtId="43" fontId="4" fillId="2" borderId="0" xfId="3" quotePrefix="1" applyNumberFormat="1" applyFont="1" applyAlignment="1">
      <alignment horizontal="center" vertical="center" wrapText="1"/>
    </xf>
  </cellXfs>
  <cellStyles count="22">
    <cellStyle name="AccountDetailRowBalanceCol" xfId="11" xr:uid="{6BE0AB92-A123-4E54-8C14-DACB3A23BC1B}"/>
    <cellStyle name="AccountDetailRowDescCol" xfId="12" xr:uid="{1E6617E3-D3D8-4110-96F4-8D487B263814}"/>
    <cellStyle name="AccountDetailRowNameCol" xfId="13" xr:uid="{2AA89244-311E-4D7D-9E5B-BD57991ADB42}"/>
    <cellStyle name="ColumnHeaderRowBalanceCol" xfId="3" xr:uid="{005CFCA6-47CA-474A-B92B-9D9717229532}"/>
    <cellStyle name="ColumnHeaderRowDescCol" xfId="20" xr:uid="{1CD8916A-967D-48BB-A62E-950D9B1A15C9}"/>
    <cellStyle name="ColumnHeaderRowNameCol" xfId="21" xr:uid="{F95F72F7-6618-4F6D-A4BD-92720898E267}"/>
    <cellStyle name="Comma" xfId="1" builtinId="3"/>
    <cellStyle name="FundSectionHeaderRowDescCol" xfId="14" xr:uid="{19BA577D-DEB2-4348-8744-A85B80FEC854}"/>
    <cellStyle name="FundSectionHeaderRowNameCol" xfId="15" xr:uid="{CE094EAD-AD3E-406B-802C-2A1C09067D1E}"/>
    <cellStyle name="GroupSectionHeaderRowDescCol" xfId="19" xr:uid="{5783AF9B-77F6-415A-AD72-9F354A0F023C}"/>
    <cellStyle name="GroupSectionHeaderRowNameCol" xfId="18" xr:uid="{CB937711-49B2-4D83-8675-B218C307784B}"/>
    <cellStyle name="NetIncomeLossRowDescCol" xfId="4" xr:uid="{957AFB09-69F7-43DD-86FF-0837252D58BE}"/>
    <cellStyle name="NetIncomeLossRowNameCol" xfId="5" xr:uid="{3414EFE5-6225-408B-90A1-3CA029C076A4}"/>
    <cellStyle name="Normal" xfId="0" builtinId="0"/>
    <cellStyle name="Percent" xfId="2" builtinId="5"/>
    <cellStyle name="SubgroupSectionHeaderRowDescCol" xfId="16" xr:uid="{34FD2413-11F2-4EC6-AF9B-BD7F1AD3D20A}"/>
    <cellStyle name="SubgroupSectionHeaderRowNameCol" xfId="17" xr:uid="{C26967DB-1E98-4609-93EB-C6723138E108}"/>
    <cellStyle name="SubgroupSubtotalRowBalanceCol" xfId="8" xr:uid="{95EE374A-FC12-479F-9DD6-52D78F047310}"/>
    <cellStyle name="SubgroupSubtotalRowDescCol" xfId="9" xr:uid="{5A204185-F163-40A9-BCFD-DC41D1787A01}"/>
    <cellStyle name="SubgroupSubtotalRowNameCol" xfId="10" xr:uid="{B8159AE1-433D-4B43-AB85-78F9ADEF6C37}"/>
    <cellStyle name="UnclassifiedTotalRowDescCol" xfId="6" xr:uid="{A6DD483F-4CA0-4A8B-9154-BCC4C21AA33E}"/>
    <cellStyle name="UnclassifiedTotalRowNameCol" xfId="7" xr:uid="{69DFB547-A6B2-4B5D-BB7F-80CA6660F527}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E00F53-6038-4CD1-8929-7215F196A9D0}">
  <sheetPr>
    <pageSetUpPr fitToPage="1"/>
  </sheetPr>
  <dimension ref="A1:Q753"/>
  <sheetViews>
    <sheetView tabSelected="1" workbookViewId="0">
      <pane xSplit="2" ySplit="2" topLeftCell="C28" activePane="bottomRight" state="frozen"/>
      <selection activeCell="C34" sqref="C34"/>
      <selection pane="topRight" activeCell="C34" sqref="C34"/>
      <selection pane="bottomLeft" activeCell="C34" sqref="C34"/>
      <selection pane="bottomRight" activeCell="M292" sqref="M292"/>
    </sheetView>
  </sheetViews>
  <sheetFormatPr defaultColWidth="10.42578125" defaultRowHeight="14.25" x14ac:dyDescent="0.2"/>
  <cols>
    <col min="1" max="1" width="22" style="1" bestFit="1" customWidth="1"/>
    <col min="2" max="2" width="70.42578125" style="1" bestFit="1" customWidth="1"/>
    <col min="3" max="3" width="14.5703125" style="1" bestFit="1" customWidth="1"/>
    <col min="4" max="7" width="14.5703125" style="1" customWidth="1"/>
    <col min="8" max="8" width="5.140625" style="1" bestFit="1" customWidth="1"/>
    <col min="9" max="9" width="16.42578125" style="1" bestFit="1" customWidth="1"/>
    <col min="10" max="10" width="20" style="1" customWidth="1"/>
    <col min="11" max="11" width="6.7109375" style="1" bestFit="1" customWidth="1"/>
    <col min="12" max="12" width="16.42578125" style="4" bestFit="1" customWidth="1"/>
    <col min="13" max="13" width="17.42578125" style="3" customWidth="1"/>
    <col min="14" max="14" width="12.7109375" style="1" bestFit="1" customWidth="1"/>
    <col min="15" max="15" width="13.28515625" style="2" bestFit="1" customWidth="1"/>
    <col min="16" max="16384" width="10.42578125" style="1"/>
  </cols>
  <sheetData>
    <row r="1" spans="1:15" ht="15" customHeight="1" x14ac:dyDescent="0.2">
      <c r="A1" s="40" t="s">
        <v>331</v>
      </c>
      <c r="B1" s="39" t="s">
        <v>330</v>
      </c>
      <c r="C1" s="49" t="s">
        <v>329</v>
      </c>
      <c r="D1" s="49" t="s">
        <v>328</v>
      </c>
      <c r="E1" s="49" t="s">
        <v>327</v>
      </c>
      <c r="F1" s="49" t="s">
        <v>326</v>
      </c>
      <c r="G1" s="49" t="s">
        <v>325</v>
      </c>
      <c r="H1" s="8"/>
      <c r="I1" s="49" t="s">
        <v>324</v>
      </c>
      <c r="J1" s="49" t="s">
        <v>323</v>
      </c>
      <c r="K1" s="8"/>
      <c r="L1" s="50" t="s">
        <v>322</v>
      </c>
      <c r="M1" s="48" t="s">
        <v>341</v>
      </c>
    </row>
    <row r="2" spans="1:15" ht="15" x14ac:dyDescent="0.2">
      <c r="A2" s="38"/>
      <c r="B2" s="37"/>
      <c r="C2" s="49"/>
      <c r="D2" s="49"/>
      <c r="E2" s="49"/>
      <c r="F2" s="49"/>
      <c r="G2" s="49"/>
      <c r="H2" s="8"/>
      <c r="I2" s="49"/>
      <c r="J2" s="49"/>
      <c r="K2" s="8"/>
      <c r="L2" s="50"/>
      <c r="M2" s="48"/>
    </row>
    <row r="3" spans="1:15" ht="15" x14ac:dyDescent="0.25">
      <c r="A3" s="36" t="s">
        <v>321</v>
      </c>
      <c r="B3" s="35" t="s">
        <v>320</v>
      </c>
      <c r="C3" s="1">
        <v>378500</v>
      </c>
      <c r="D3" s="1">
        <v>378500</v>
      </c>
      <c r="E3" s="1">
        <v>378</v>
      </c>
      <c r="F3" s="1" t="s">
        <v>319</v>
      </c>
      <c r="G3" s="1" t="s">
        <v>319</v>
      </c>
      <c r="H3" s="8"/>
      <c r="I3" s="1" t="s">
        <v>319</v>
      </c>
      <c r="K3" s="8"/>
      <c r="L3" s="4" t="s">
        <v>319</v>
      </c>
    </row>
    <row r="4" spans="1:15" ht="15" customHeight="1" x14ac:dyDescent="0.25">
      <c r="A4" s="24" t="s">
        <v>318</v>
      </c>
      <c r="B4" s="23" t="s">
        <v>317</v>
      </c>
      <c r="D4" s="2"/>
      <c r="E4" s="2"/>
      <c r="F4" s="2"/>
      <c r="G4" s="2"/>
      <c r="H4" s="8"/>
      <c r="I4" s="2"/>
      <c r="J4" s="2"/>
      <c r="K4" s="8"/>
      <c r="L4" s="2"/>
    </row>
    <row r="5" spans="1:15" ht="15" x14ac:dyDescent="0.25">
      <c r="A5" s="22" t="s">
        <v>47</v>
      </c>
      <c r="B5" s="21" t="s">
        <v>46</v>
      </c>
      <c r="D5" s="2"/>
      <c r="E5" s="2"/>
      <c r="F5" s="2"/>
      <c r="G5" s="2"/>
      <c r="H5" s="8"/>
      <c r="I5" s="2"/>
      <c r="J5" s="2"/>
      <c r="K5" s="8"/>
      <c r="L5" s="2"/>
    </row>
    <row r="6" spans="1:15" ht="15" x14ac:dyDescent="0.2">
      <c r="A6" s="20" t="s">
        <v>316</v>
      </c>
      <c r="B6" s="19" t="s">
        <v>315</v>
      </c>
      <c r="C6" s="16">
        <v>1687847</v>
      </c>
      <c r="D6" s="2">
        <v>1861910.81</v>
      </c>
      <c r="E6" s="2">
        <v>701889.06</v>
      </c>
      <c r="F6" s="2">
        <v>694253.79</v>
      </c>
      <c r="G6" s="2">
        <v>837501</v>
      </c>
      <c r="H6" s="8"/>
      <c r="I6" s="2">
        <v>500000</v>
      </c>
      <c r="J6" s="2">
        <v>700000</v>
      </c>
      <c r="K6" s="8"/>
      <c r="L6" s="2">
        <v>700000</v>
      </c>
      <c r="M6" s="7">
        <f>+L6-J6</f>
        <v>0</v>
      </c>
      <c r="N6" s="4"/>
      <c r="O6" s="2">
        <f>0.05*L6</f>
        <v>35000</v>
      </c>
    </row>
    <row r="7" spans="1:15" ht="15" x14ac:dyDescent="0.2">
      <c r="A7" s="20" t="s">
        <v>314</v>
      </c>
      <c r="B7" s="19" t="s">
        <v>313</v>
      </c>
      <c r="C7" s="16">
        <v>483033</v>
      </c>
      <c r="D7" s="2">
        <v>775190.79</v>
      </c>
      <c r="E7" s="2">
        <v>803097.46</v>
      </c>
      <c r="F7" s="2">
        <v>780181.05</v>
      </c>
      <c r="G7" s="2">
        <v>832366.59</v>
      </c>
      <c r="H7" s="8"/>
      <c r="I7" s="2">
        <v>750000</v>
      </c>
      <c r="J7" s="2">
        <v>825000</v>
      </c>
      <c r="K7" s="8"/>
      <c r="L7" s="2">
        <v>825000</v>
      </c>
      <c r="M7" s="7">
        <f>+L7-J7</f>
        <v>0</v>
      </c>
    </row>
    <row r="8" spans="1:15" ht="15" x14ac:dyDescent="0.2">
      <c r="A8" s="20" t="s">
        <v>312</v>
      </c>
      <c r="B8" s="19" t="s">
        <v>311</v>
      </c>
      <c r="C8" s="16"/>
      <c r="D8" s="2">
        <v>207810.64</v>
      </c>
      <c r="E8" s="2">
        <v>354255.71</v>
      </c>
      <c r="F8" s="2">
        <v>438482.53</v>
      </c>
      <c r="G8" s="2">
        <v>449391.26</v>
      </c>
      <c r="H8" s="8"/>
      <c r="I8" s="2">
        <v>500000</v>
      </c>
      <c r="J8" s="2">
        <v>475000</v>
      </c>
      <c r="K8" s="8"/>
      <c r="L8" s="2">
        <v>475000</v>
      </c>
      <c r="M8" s="7">
        <f>+L8-J8</f>
        <v>0</v>
      </c>
      <c r="N8" s="4"/>
      <c r="O8" s="2">
        <f>0.5*L8</f>
        <v>237500</v>
      </c>
    </row>
    <row r="9" spans="1:15" ht="15" x14ac:dyDescent="0.2">
      <c r="A9" s="20" t="s">
        <v>310</v>
      </c>
      <c r="B9" s="19" t="s">
        <v>309</v>
      </c>
      <c r="C9" s="16">
        <v>60855</v>
      </c>
      <c r="D9" s="2">
        <v>61602.47</v>
      </c>
      <c r="E9" s="2">
        <v>42517.62</v>
      </c>
      <c r="F9" s="2">
        <v>54226.73</v>
      </c>
      <c r="G9" s="2">
        <v>38961.760000000002</v>
      </c>
      <c r="H9" s="8"/>
      <c r="I9" s="2">
        <v>50000</v>
      </c>
      <c r="J9" s="2">
        <v>50000</v>
      </c>
      <c r="K9" s="8"/>
      <c r="L9" s="2">
        <v>50000</v>
      </c>
      <c r="M9" s="7">
        <f>+L9-J9</f>
        <v>0</v>
      </c>
    </row>
    <row r="10" spans="1:15" ht="15" x14ac:dyDescent="0.2">
      <c r="A10" s="20" t="s">
        <v>308</v>
      </c>
      <c r="B10" s="19" t="s">
        <v>307</v>
      </c>
      <c r="C10" s="16">
        <v>70000</v>
      </c>
      <c r="D10" s="2">
        <v>70000</v>
      </c>
      <c r="E10" s="2">
        <v>70000</v>
      </c>
      <c r="F10" s="2">
        <v>81000</v>
      </c>
      <c r="G10" s="2">
        <v>85000</v>
      </c>
      <c r="H10" s="8"/>
      <c r="I10" s="2">
        <v>85000</v>
      </c>
      <c r="J10" s="2">
        <v>85000</v>
      </c>
      <c r="K10" s="8"/>
      <c r="L10" s="2">
        <v>85000</v>
      </c>
      <c r="M10" s="7">
        <f>+L10-J10</f>
        <v>0</v>
      </c>
    </row>
    <row r="11" spans="1:15" ht="15" x14ac:dyDescent="0.2">
      <c r="A11" s="20"/>
      <c r="B11" s="19"/>
      <c r="C11" s="16"/>
      <c r="D11" s="2"/>
      <c r="E11" s="2"/>
      <c r="F11" s="2"/>
      <c r="G11" s="2"/>
      <c r="H11" s="8"/>
      <c r="I11" s="2"/>
      <c r="J11" s="2"/>
      <c r="K11" s="8"/>
      <c r="L11" s="2"/>
    </row>
    <row r="12" spans="1:15" ht="15" x14ac:dyDescent="0.25">
      <c r="A12" s="15" t="s">
        <v>4</v>
      </c>
      <c r="B12" s="14" t="s">
        <v>306</v>
      </c>
      <c r="C12" s="13">
        <f>SUM(C6:C11)</f>
        <v>2301735</v>
      </c>
      <c r="D12" s="2">
        <f>SUM(D6:D11)</f>
        <v>2976514.7100000004</v>
      </c>
      <c r="E12" s="2">
        <f>SUM(E6:E11)</f>
        <v>1971759.85</v>
      </c>
      <c r="F12" s="2">
        <f>SUM(F6:F11)</f>
        <v>2048144.1</v>
      </c>
      <c r="G12" s="2">
        <f>SUM(G6:G11)</f>
        <v>2243220.6099999994</v>
      </c>
      <c r="H12" s="8"/>
      <c r="I12" s="2">
        <f>SUM(I6:I11)</f>
        <v>1885000</v>
      </c>
      <c r="J12" s="2">
        <f>SUM(J6:J11)</f>
        <v>2135000</v>
      </c>
      <c r="K12" s="8"/>
      <c r="L12" s="2">
        <f>SUM(L6:L11)</f>
        <v>2135000</v>
      </c>
      <c r="M12" s="7">
        <f>+L12-J12</f>
        <v>0</v>
      </c>
    </row>
    <row r="13" spans="1:15" ht="15" x14ac:dyDescent="0.2">
      <c r="D13" s="2"/>
      <c r="E13" s="2"/>
      <c r="F13" s="2"/>
      <c r="G13" s="2"/>
      <c r="H13" s="8"/>
      <c r="I13" s="2"/>
      <c r="J13" s="2"/>
      <c r="K13" s="8"/>
      <c r="L13" s="2"/>
    </row>
    <row r="14" spans="1:15" ht="15" x14ac:dyDescent="0.25">
      <c r="A14" s="24" t="s">
        <v>305</v>
      </c>
      <c r="B14" s="23" t="s">
        <v>304</v>
      </c>
      <c r="D14" s="2"/>
      <c r="E14" s="2"/>
      <c r="F14" s="2"/>
      <c r="G14" s="2"/>
      <c r="H14" s="8"/>
      <c r="I14" s="2"/>
      <c r="J14" s="2"/>
      <c r="K14" s="8"/>
      <c r="L14" s="2"/>
    </row>
    <row r="15" spans="1:15" ht="15" x14ac:dyDescent="0.25">
      <c r="A15" s="22" t="s">
        <v>47</v>
      </c>
      <c r="B15" s="21" t="s">
        <v>46</v>
      </c>
      <c r="D15" s="2"/>
      <c r="E15" s="2"/>
      <c r="F15" s="2"/>
      <c r="G15" s="2"/>
      <c r="H15" s="8"/>
      <c r="I15" s="2"/>
      <c r="J15" s="2"/>
      <c r="K15" s="8"/>
      <c r="L15" s="2"/>
    </row>
    <row r="16" spans="1:15" ht="15" x14ac:dyDescent="0.2">
      <c r="A16" s="20" t="s">
        <v>303</v>
      </c>
      <c r="B16" s="19" t="s">
        <v>302</v>
      </c>
      <c r="C16" s="16">
        <v>300</v>
      </c>
      <c r="D16" s="2">
        <v>0</v>
      </c>
      <c r="E16" s="2">
        <v>2000</v>
      </c>
      <c r="F16" s="2">
        <v>0</v>
      </c>
      <c r="G16" s="2">
        <v>0</v>
      </c>
      <c r="H16" s="8"/>
      <c r="I16" s="2"/>
      <c r="J16" s="2"/>
      <c r="K16" s="8"/>
      <c r="L16" s="2"/>
    </row>
    <row r="17" spans="1:17" ht="15" x14ac:dyDescent="0.2">
      <c r="A17" s="20" t="s">
        <v>301</v>
      </c>
      <c r="B17" s="19" t="s">
        <v>300</v>
      </c>
      <c r="C17" s="16">
        <v>114764</v>
      </c>
      <c r="D17" s="2">
        <v>77438</v>
      </c>
      <c r="E17" s="2">
        <v>65382.42</v>
      </c>
      <c r="F17" s="2">
        <v>122334</v>
      </c>
      <c r="G17" s="2">
        <v>131201</v>
      </c>
      <c r="H17" s="8"/>
      <c r="I17" s="2">
        <v>126177</v>
      </c>
      <c r="J17" s="2">
        <v>130000</v>
      </c>
      <c r="K17" s="8"/>
      <c r="L17" s="2">
        <v>130000</v>
      </c>
      <c r="M17" s="7">
        <f t="shared" ref="M17:M26" si="0">+L17-J17</f>
        <v>0</v>
      </c>
      <c r="Q17" s="1">
        <v>56498</v>
      </c>
    </row>
    <row r="18" spans="1:17" ht="15" x14ac:dyDescent="0.2">
      <c r="A18" s="20" t="s">
        <v>299</v>
      </c>
      <c r="B18" s="19" t="s">
        <v>298</v>
      </c>
      <c r="C18" s="16">
        <v>3164</v>
      </c>
      <c r="D18" s="2">
        <v>153</v>
      </c>
      <c r="E18" s="2">
        <v>1692</v>
      </c>
      <c r="F18" s="2">
        <v>0</v>
      </c>
      <c r="G18" s="2">
        <v>0</v>
      </c>
      <c r="H18" s="8"/>
      <c r="I18" s="2">
        <v>0</v>
      </c>
      <c r="J18" s="2"/>
      <c r="K18" s="8"/>
      <c r="L18" s="2">
        <v>0</v>
      </c>
      <c r="M18" s="7">
        <f t="shared" si="0"/>
        <v>0</v>
      </c>
    </row>
    <row r="19" spans="1:17" ht="15" x14ac:dyDescent="0.2">
      <c r="A19" s="20" t="s">
        <v>297</v>
      </c>
      <c r="B19" s="19" t="s">
        <v>296</v>
      </c>
      <c r="C19" s="16">
        <v>223824</v>
      </c>
      <c r="D19" s="2">
        <v>193711.23</v>
      </c>
      <c r="E19" s="2">
        <v>134371</v>
      </c>
      <c r="F19" s="2">
        <v>346818.04</v>
      </c>
      <c r="G19" s="2">
        <v>306657</v>
      </c>
      <c r="H19" s="8"/>
      <c r="I19" s="2">
        <v>396649</v>
      </c>
      <c r="J19" s="2">
        <v>315000</v>
      </c>
      <c r="K19" s="8"/>
      <c r="L19" s="2">
        <v>315000</v>
      </c>
      <c r="M19" s="7">
        <f t="shared" si="0"/>
        <v>0</v>
      </c>
    </row>
    <row r="20" spans="1:17" ht="15" x14ac:dyDescent="0.2">
      <c r="A20" s="20" t="s">
        <v>295</v>
      </c>
      <c r="B20" s="19" t="s">
        <v>294</v>
      </c>
      <c r="C20" s="16">
        <v>279945</v>
      </c>
      <c r="D20" s="2">
        <v>342602.75</v>
      </c>
      <c r="E20" s="2">
        <v>390473</v>
      </c>
      <c r="F20" s="2">
        <v>425649</v>
      </c>
      <c r="G20" s="2">
        <v>477418</v>
      </c>
      <c r="H20" s="8"/>
      <c r="I20" s="2">
        <v>497337</v>
      </c>
      <c r="J20" s="2">
        <v>477000</v>
      </c>
      <c r="K20" s="8"/>
      <c r="L20" s="2">
        <v>477000</v>
      </c>
      <c r="M20" s="7">
        <f t="shared" si="0"/>
        <v>0</v>
      </c>
      <c r="N20" s="4"/>
    </row>
    <row r="21" spans="1:17" ht="15" x14ac:dyDescent="0.2">
      <c r="A21" s="20" t="s">
        <v>293</v>
      </c>
      <c r="B21" s="19" t="s">
        <v>292</v>
      </c>
      <c r="C21" s="16">
        <v>426635</v>
      </c>
      <c r="D21" s="2">
        <v>653781.80000000005</v>
      </c>
      <c r="E21" s="2">
        <v>678994.65</v>
      </c>
      <c r="F21" s="2">
        <v>734454.76</v>
      </c>
      <c r="G21" s="2">
        <v>353028.5</v>
      </c>
      <c r="H21" s="8"/>
      <c r="I21" s="2">
        <v>880085</v>
      </c>
      <c r="J21" s="2">
        <v>353000</v>
      </c>
      <c r="K21" s="8"/>
      <c r="L21" s="2">
        <v>353000</v>
      </c>
      <c r="M21" s="7">
        <f t="shared" si="0"/>
        <v>0</v>
      </c>
      <c r="N21" s="4"/>
    </row>
    <row r="22" spans="1:17" ht="15" x14ac:dyDescent="0.2">
      <c r="A22" s="20" t="s">
        <v>291</v>
      </c>
      <c r="B22" s="19" t="s">
        <v>340</v>
      </c>
      <c r="C22" s="16">
        <v>284098</v>
      </c>
      <c r="D22" s="2">
        <v>413351.88</v>
      </c>
      <c r="E22" s="2">
        <v>387474.31</v>
      </c>
      <c r="F22" s="2">
        <v>352498.84</v>
      </c>
      <c r="G22" s="2">
        <v>1046434.8799999999</v>
      </c>
      <c r="H22" s="8"/>
      <c r="I22" s="2">
        <f>411257+128000</f>
        <v>539257</v>
      </c>
      <c r="J22" s="2">
        <v>1046000</v>
      </c>
      <c r="K22" s="8"/>
      <c r="L22" s="2">
        <v>1180000</v>
      </c>
      <c r="M22" s="7">
        <f t="shared" si="0"/>
        <v>134000</v>
      </c>
    </row>
    <row r="23" spans="1:17" ht="15" x14ac:dyDescent="0.2">
      <c r="A23" s="20" t="s">
        <v>290</v>
      </c>
      <c r="B23" s="19" t="s">
        <v>289</v>
      </c>
      <c r="C23" s="16">
        <v>236588</v>
      </c>
      <c r="D23" s="2">
        <v>712897.88</v>
      </c>
      <c r="E23" s="2">
        <v>681330.11</v>
      </c>
      <c r="F23" s="2">
        <v>833171.71</v>
      </c>
      <c r="G23" s="2">
        <v>601396</v>
      </c>
      <c r="H23" s="8"/>
      <c r="I23" s="2">
        <v>600000</v>
      </c>
      <c r="J23" s="2">
        <v>600000</v>
      </c>
      <c r="K23" s="8"/>
      <c r="L23" s="2">
        <v>600000</v>
      </c>
      <c r="M23" s="7">
        <f t="shared" si="0"/>
        <v>0</v>
      </c>
      <c r="O23" s="2">
        <f>0.2*L23</f>
        <v>120000</v>
      </c>
    </row>
    <row r="24" spans="1:17" ht="15" x14ac:dyDescent="0.2">
      <c r="A24" s="20" t="s">
        <v>288</v>
      </c>
      <c r="B24" s="19" t="s">
        <v>287</v>
      </c>
      <c r="C24" s="16">
        <v>450</v>
      </c>
      <c r="D24" s="2">
        <v>11292.31</v>
      </c>
      <c r="E24" s="2">
        <v>21235</v>
      </c>
      <c r="F24" s="2">
        <v>31050</v>
      </c>
      <c r="G24" s="2">
        <v>13500</v>
      </c>
      <c r="H24" s="8"/>
      <c r="I24" s="2">
        <v>20000</v>
      </c>
      <c r="J24" s="2">
        <v>20000</v>
      </c>
      <c r="K24" s="8"/>
      <c r="L24" s="2">
        <v>20000</v>
      </c>
      <c r="M24" s="7">
        <f t="shared" si="0"/>
        <v>0</v>
      </c>
    </row>
    <row r="25" spans="1:17" ht="15" x14ac:dyDescent="0.2">
      <c r="A25" s="20" t="s">
        <v>286</v>
      </c>
      <c r="B25" s="19" t="s">
        <v>285</v>
      </c>
      <c r="C25" s="16">
        <v>38200</v>
      </c>
      <c r="D25" s="2">
        <v>46385</v>
      </c>
      <c r="E25" s="2">
        <v>30339</v>
      </c>
      <c r="F25" s="2">
        <v>32890</v>
      </c>
      <c r="G25" s="2">
        <v>49930</v>
      </c>
      <c r="H25" s="8"/>
      <c r="I25" s="2">
        <v>30000</v>
      </c>
      <c r="J25" s="2">
        <v>50000</v>
      </c>
      <c r="K25" s="8"/>
      <c r="L25" s="2">
        <v>50000</v>
      </c>
      <c r="M25" s="7">
        <f t="shared" si="0"/>
        <v>0</v>
      </c>
    </row>
    <row r="26" spans="1:17" ht="15" x14ac:dyDescent="0.2">
      <c r="A26" s="20" t="s">
        <v>284</v>
      </c>
      <c r="B26" s="19" t="s">
        <v>283</v>
      </c>
      <c r="C26" s="16">
        <v>20270</v>
      </c>
      <c r="D26" s="2">
        <v>47741</v>
      </c>
      <c r="E26" s="2">
        <v>54846</v>
      </c>
      <c r="F26" s="2">
        <v>58741</v>
      </c>
      <c r="G26" s="2">
        <v>54768</v>
      </c>
      <c r="H26" s="8"/>
      <c r="I26" s="2">
        <v>55000</v>
      </c>
      <c r="J26" s="2">
        <v>55000</v>
      </c>
      <c r="K26" s="8"/>
      <c r="L26" s="2">
        <v>55000</v>
      </c>
      <c r="M26" s="7">
        <f t="shared" si="0"/>
        <v>0</v>
      </c>
    </row>
    <row r="27" spans="1:17" ht="15" x14ac:dyDescent="0.2">
      <c r="A27" s="20"/>
      <c r="B27" s="19"/>
      <c r="C27" s="16"/>
      <c r="D27" s="2"/>
      <c r="E27" s="2"/>
      <c r="F27" s="2"/>
      <c r="G27" s="2"/>
      <c r="H27" s="8"/>
      <c r="I27" s="2"/>
      <c r="J27" s="2"/>
      <c r="K27" s="8"/>
      <c r="L27" s="2"/>
    </row>
    <row r="28" spans="1:17" ht="15" x14ac:dyDescent="0.25">
      <c r="A28" s="15" t="s">
        <v>4</v>
      </c>
      <c r="B28" s="14" t="s">
        <v>282</v>
      </c>
      <c r="C28" s="13">
        <f>SUM(C16:C27)</f>
        <v>1628238</v>
      </c>
      <c r="D28" s="2">
        <f>SUM(D16:D27)</f>
        <v>2499354.85</v>
      </c>
      <c r="E28" s="2">
        <f>SUM(E16:E27)</f>
        <v>2448137.4899999998</v>
      </c>
      <c r="F28" s="2">
        <f>SUM(F16:F27)</f>
        <v>2937607.35</v>
      </c>
      <c r="G28" s="2">
        <f>SUM(G16:G27)</f>
        <v>3034333.38</v>
      </c>
      <c r="H28" s="8"/>
      <c r="I28" s="2">
        <f>SUM(I16:I27)</f>
        <v>3144505</v>
      </c>
      <c r="J28" s="2">
        <f>SUM(J16:J27)</f>
        <v>3046000</v>
      </c>
      <c r="K28" s="8"/>
      <c r="L28" s="2">
        <f>SUM(L16:L27)</f>
        <v>3180000</v>
      </c>
      <c r="M28" s="7">
        <f>+L28-J28</f>
        <v>134000</v>
      </c>
    </row>
    <row r="29" spans="1:17" ht="15" x14ac:dyDescent="0.2">
      <c r="D29" s="2"/>
      <c r="E29" s="2"/>
      <c r="F29" s="2"/>
      <c r="G29" s="2"/>
      <c r="H29" s="8"/>
      <c r="I29" s="2"/>
      <c r="J29" s="2"/>
      <c r="K29" s="8"/>
      <c r="L29" s="2"/>
    </row>
    <row r="30" spans="1:17" ht="15" x14ac:dyDescent="0.25">
      <c r="A30" s="24" t="s">
        <v>281</v>
      </c>
      <c r="B30" s="23" t="s">
        <v>280</v>
      </c>
      <c r="D30" s="2"/>
      <c r="E30" s="2"/>
      <c r="F30" s="2"/>
      <c r="G30" s="2"/>
      <c r="H30" s="8"/>
      <c r="I30" s="2"/>
      <c r="J30" s="2"/>
      <c r="K30" s="8"/>
      <c r="L30" s="2"/>
    </row>
    <row r="31" spans="1:17" ht="15" x14ac:dyDescent="0.25">
      <c r="A31" s="22" t="s">
        <v>47</v>
      </c>
      <c r="B31" s="21" t="s">
        <v>46</v>
      </c>
      <c r="D31" s="2"/>
      <c r="E31" s="2"/>
      <c r="F31" s="2"/>
      <c r="G31" s="2"/>
      <c r="H31" s="8"/>
      <c r="I31" s="2"/>
      <c r="J31" s="2"/>
      <c r="K31" s="8"/>
      <c r="L31" s="2"/>
    </row>
    <row r="32" spans="1:17" ht="15" x14ac:dyDescent="0.2">
      <c r="A32" s="20" t="s">
        <v>279</v>
      </c>
      <c r="B32" s="19" t="s">
        <v>278</v>
      </c>
      <c r="C32" s="16">
        <v>113079</v>
      </c>
      <c r="D32" s="2">
        <v>229887.54</v>
      </c>
      <c r="E32" s="2">
        <v>145785.64000000001</v>
      </c>
      <c r="F32" s="2">
        <v>264231.57</v>
      </c>
      <c r="G32" s="2">
        <v>276417.63</v>
      </c>
      <c r="H32" s="8"/>
      <c r="I32" s="2">
        <v>301500</v>
      </c>
      <c r="J32" s="2">
        <v>301500</v>
      </c>
      <c r="K32" s="8"/>
      <c r="L32" s="2">
        <v>400000</v>
      </c>
      <c r="M32" s="7">
        <f>+L32-J32</f>
        <v>98500</v>
      </c>
    </row>
    <row r="33" spans="1:13" ht="15" x14ac:dyDescent="0.2">
      <c r="A33" s="20" t="s">
        <v>277</v>
      </c>
      <c r="B33" s="19" t="s">
        <v>276</v>
      </c>
      <c r="C33" s="16">
        <v>51890</v>
      </c>
      <c r="D33" s="2">
        <v>79618.47</v>
      </c>
      <c r="E33" s="2">
        <v>46088.27</v>
      </c>
      <c r="F33" s="2">
        <v>62045.41</v>
      </c>
      <c r="G33" s="2">
        <v>67625.070000000007</v>
      </c>
      <c r="H33" s="8"/>
      <c r="I33" s="2">
        <v>60000</v>
      </c>
      <c r="J33" s="2">
        <v>60000</v>
      </c>
      <c r="K33" s="8"/>
      <c r="L33" s="2">
        <v>60000</v>
      </c>
      <c r="M33" s="7">
        <f>+L33-J33</f>
        <v>0</v>
      </c>
    </row>
    <row r="34" spans="1:13" ht="15" x14ac:dyDescent="0.2">
      <c r="A34" s="20" t="s">
        <v>275</v>
      </c>
      <c r="B34" s="19" t="s">
        <v>274</v>
      </c>
      <c r="C34" s="16">
        <v>10752</v>
      </c>
      <c r="D34" s="2">
        <v>16602.93</v>
      </c>
      <c r="E34" s="2">
        <v>13156.76</v>
      </c>
      <c r="F34" s="2">
        <v>19345.18</v>
      </c>
      <c r="G34" s="2">
        <v>17568.55</v>
      </c>
      <c r="H34" s="8"/>
      <c r="I34" s="2">
        <v>12500</v>
      </c>
      <c r="J34" s="2">
        <v>12500</v>
      </c>
      <c r="K34" s="8"/>
      <c r="L34" s="2">
        <v>12500</v>
      </c>
      <c r="M34" s="7">
        <f>+L34-J34</f>
        <v>0</v>
      </c>
    </row>
    <row r="35" spans="1:13" ht="15" x14ac:dyDescent="0.2">
      <c r="A35" s="20" t="s">
        <v>273</v>
      </c>
      <c r="B35" s="19" t="s">
        <v>272</v>
      </c>
      <c r="C35" s="16">
        <v>4920</v>
      </c>
      <c r="D35" s="2">
        <v>9161.61</v>
      </c>
      <c r="E35" s="2">
        <v>7699.16</v>
      </c>
      <c r="F35" s="2">
        <v>4184.49</v>
      </c>
      <c r="G35" s="2">
        <v>4016.75</v>
      </c>
      <c r="H35" s="8"/>
      <c r="I35" s="2">
        <v>4500</v>
      </c>
      <c r="J35" s="2">
        <v>4500</v>
      </c>
      <c r="K35" s="8"/>
      <c r="L35" s="2">
        <v>4500</v>
      </c>
      <c r="M35" s="7">
        <f>+L35-J35</f>
        <v>0</v>
      </c>
    </row>
    <row r="36" spans="1:13" ht="15" x14ac:dyDescent="0.2">
      <c r="A36" s="20"/>
      <c r="B36" s="19"/>
      <c r="C36" s="16"/>
      <c r="D36" s="2"/>
      <c r="E36" s="2"/>
      <c r="F36" s="2"/>
      <c r="G36" s="2"/>
      <c r="H36" s="8"/>
      <c r="I36" s="2"/>
      <c r="J36" s="2"/>
      <c r="K36" s="8"/>
      <c r="L36" s="2"/>
    </row>
    <row r="37" spans="1:13" ht="15" x14ac:dyDescent="0.25">
      <c r="A37" s="15" t="s">
        <v>4</v>
      </c>
      <c r="B37" s="14" t="s">
        <v>271</v>
      </c>
      <c r="C37" s="13">
        <f>SUM(C32:C36)</f>
        <v>180641</v>
      </c>
      <c r="D37" s="2">
        <f>SUM(D32:D36)</f>
        <v>335270.55</v>
      </c>
      <c r="E37" s="2">
        <f>SUM(E32:E36)</f>
        <v>212729.83000000002</v>
      </c>
      <c r="F37" s="2">
        <f>SUM(F32:F36)</f>
        <v>349806.64999999997</v>
      </c>
      <c r="G37" s="2">
        <f>SUM(G32:G36)</f>
        <v>365628</v>
      </c>
      <c r="H37" s="8"/>
      <c r="I37" s="2">
        <f>SUM(I32:I36)</f>
        <v>378500</v>
      </c>
      <c r="J37" s="2">
        <f>SUM(J32:J36)</f>
        <v>378500</v>
      </c>
      <c r="K37" s="8"/>
      <c r="L37" s="2">
        <f>SUM(L32:L36)</f>
        <v>477000</v>
      </c>
      <c r="M37" s="7">
        <f>+L37-J37</f>
        <v>98500</v>
      </c>
    </row>
    <row r="38" spans="1:13" ht="15" x14ac:dyDescent="0.2">
      <c r="D38" s="2"/>
      <c r="E38" s="2"/>
      <c r="F38" s="2"/>
      <c r="G38" s="2"/>
      <c r="H38" s="8"/>
      <c r="I38" s="2"/>
      <c r="J38" s="2"/>
      <c r="K38" s="8"/>
      <c r="L38" s="2"/>
    </row>
    <row r="39" spans="1:13" ht="15" x14ac:dyDescent="0.25">
      <c r="A39" s="24" t="s">
        <v>270</v>
      </c>
      <c r="B39" s="23" t="s">
        <v>269</v>
      </c>
      <c r="D39" s="2"/>
      <c r="E39" s="2"/>
      <c r="F39" s="2"/>
      <c r="G39" s="2"/>
      <c r="H39" s="8"/>
      <c r="I39" s="2"/>
      <c r="J39" s="2"/>
      <c r="K39" s="8"/>
      <c r="L39" s="2"/>
    </row>
    <row r="40" spans="1:13" ht="15" x14ac:dyDescent="0.25">
      <c r="A40" s="22" t="s">
        <v>47</v>
      </c>
      <c r="B40" s="21" t="s">
        <v>46</v>
      </c>
      <c r="D40" s="2"/>
      <c r="E40" s="2"/>
      <c r="F40" s="2"/>
      <c r="G40" s="2"/>
      <c r="H40" s="8"/>
      <c r="I40" s="2"/>
      <c r="J40" s="2"/>
      <c r="K40" s="8"/>
      <c r="L40" s="2"/>
      <c r="M40" s="34"/>
    </row>
    <row r="41" spans="1:13" ht="15" x14ac:dyDescent="0.25">
      <c r="A41" s="20" t="s">
        <v>268</v>
      </c>
      <c r="B41" s="19" t="s">
        <v>233</v>
      </c>
      <c r="C41" s="16"/>
      <c r="D41" s="2">
        <v>4235.2</v>
      </c>
      <c r="E41" s="2">
        <v>1160</v>
      </c>
      <c r="F41" s="2">
        <v>3900</v>
      </c>
      <c r="G41" s="2">
        <v>0</v>
      </c>
      <c r="H41" s="8"/>
      <c r="I41" s="2"/>
      <c r="J41" s="2"/>
      <c r="K41" s="8"/>
      <c r="L41" s="2"/>
      <c r="M41" s="34"/>
    </row>
    <row r="42" spans="1:13" ht="15" x14ac:dyDescent="0.2">
      <c r="A42" s="20" t="s">
        <v>267</v>
      </c>
      <c r="B42" s="19" t="s">
        <v>266</v>
      </c>
      <c r="C42" s="16">
        <v>675</v>
      </c>
      <c r="D42" s="2">
        <v>1470</v>
      </c>
      <c r="E42" s="2">
        <v>1120</v>
      </c>
      <c r="F42" s="2">
        <v>1425</v>
      </c>
      <c r="G42" s="2">
        <v>975</v>
      </c>
      <c r="H42" s="8"/>
      <c r="I42" s="2">
        <v>1000</v>
      </c>
      <c r="J42" s="2">
        <v>1000</v>
      </c>
      <c r="K42" s="8"/>
      <c r="L42" s="2">
        <v>1000</v>
      </c>
      <c r="M42" s="7">
        <f>+L42-J42</f>
        <v>0</v>
      </c>
    </row>
    <row r="43" spans="1:13" ht="15" x14ac:dyDescent="0.2">
      <c r="A43" s="20" t="s">
        <v>265</v>
      </c>
      <c r="B43" s="19" t="s">
        <v>264</v>
      </c>
      <c r="C43" s="16">
        <v>41858</v>
      </c>
      <c r="D43" s="2">
        <v>57783.75</v>
      </c>
      <c r="E43" s="2">
        <v>61252.99</v>
      </c>
      <c r="F43" s="2">
        <v>39974.17</v>
      </c>
      <c r="G43" s="2">
        <v>63880.08</v>
      </c>
      <c r="H43" s="8"/>
      <c r="I43" s="2">
        <v>15000</v>
      </c>
      <c r="J43" s="2">
        <v>63000</v>
      </c>
      <c r="K43" s="8"/>
      <c r="L43" s="2">
        <v>15000</v>
      </c>
      <c r="M43" s="7">
        <f>+L43-J43</f>
        <v>-48000</v>
      </c>
    </row>
    <row r="44" spans="1:13" ht="15" x14ac:dyDescent="0.2">
      <c r="A44" s="20" t="s">
        <v>263</v>
      </c>
      <c r="B44" s="19" t="s">
        <v>262</v>
      </c>
      <c r="C44" s="16">
        <v>42215</v>
      </c>
      <c r="D44" s="2">
        <v>54841.35</v>
      </c>
      <c r="E44" s="2">
        <v>71939.740000000005</v>
      </c>
      <c r="F44" s="2">
        <v>75634.38</v>
      </c>
      <c r="G44" s="2">
        <v>71479.41</v>
      </c>
      <c r="H44" s="8"/>
      <c r="I44" s="2">
        <v>70000</v>
      </c>
      <c r="J44" s="2">
        <v>70000</v>
      </c>
      <c r="K44" s="8"/>
      <c r="L44" s="2">
        <v>70000</v>
      </c>
      <c r="M44" s="7">
        <f>+L44-J44</f>
        <v>0</v>
      </c>
    </row>
    <row r="45" spans="1:13" ht="15" x14ac:dyDescent="0.2">
      <c r="A45" s="20"/>
      <c r="B45" s="19"/>
      <c r="C45" s="16"/>
      <c r="D45" s="2"/>
      <c r="E45" s="2"/>
      <c r="F45" s="2"/>
      <c r="G45" s="2"/>
      <c r="H45" s="8"/>
      <c r="I45" s="2"/>
      <c r="J45" s="2"/>
      <c r="K45" s="8"/>
      <c r="L45" s="2"/>
    </row>
    <row r="46" spans="1:13" ht="15" x14ac:dyDescent="0.25">
      <c r="A46" s="15" t="s">
        <v>4</v>
      </c>
      <c r="B46" s="14" t="s">
        <v>261</v>
      </c>
      <c r="C46" s="13">
        <f>SUM(C41:C45)</f>
        <v>84748</v>
      </c>
      <c r="D46" s="2">
        <f>SUM(D41:D45)</f>
        <v>118330.29999999999</v>
      </c>
      <c r="E46" s="2">
        <f>SUM(E41:E45)</f>
        <v>135472.73000000001</v>
      </c>
      <c r="F46" s="2">
        <f>SUM(F41:F45)</f>
        <v>120933.55</v>
      </c>
      <c r="G46" s="2">
        <f>SUM(G41:G45)</f>
        <v>136334.49</v>
      </c>
      <c r="H46" s="8"/>
      <c r="I46" s="2">
        <f>SUM(I41:I45)</f>
        <v>86000</v>
      </c>
      <c r="J46" s="2">
        <f>SUM(J41:J45)</f>
        <v>134000</v>
      </c>
      <c r="K46" s="8"/>
      <c r="L46" s="2">
        <f>SUM(L41:L45)</f>
        <v>86000</v>
      </c>
      <c r="M46" s="7">
        <f>+L46-J46</f>
        <v>-48000</v>
      </c>
    </row>
    <row r="47" spans="1:13" ht="15" x14ac:dyDescent="0.2">
      <c r="D47" s="2"/>
      <c r="E47" s="2"/>
      <c r="F47" s="2"/>
      <c r="G47" s="2"/>
      <c r="H47" s="8"/>
      <c r="I47" s="2"/>
      <c r="J47" s="2"/>
      <c r="K47" s="8"/>
      <c r="L47" s="2"/>
    </row>
    <row r="48" spans="1:13" ht="15" x14ac:dyDescent="0.25">
      <c r="A48" s="22" t="s">
        <v>47</v>
      </c>
      <c r="B48" s="21" t="s">
        <v>46</v>
      </c>
      <c r="D48" s="2"/>
      <c r="E48" s="2"/>
      <c r="F48" s="2"/>
      <c r="G48" s="2"/>
      <c r="H48" s="8"/>
      <c r="I48" s="2"/>
      <c r="J48" s="2"/>
      <c r="K48" s="8"/>
      <c r="L48" s="2"/>
    </row>
    <row r="49" spans="1:15" ht="15" x14ac:dyDescent="0.2">
      <c r="A49" s="20" t="s">
        <v>260</v>
      </c>
      <c r="B49" s="19" t="s">
        <v>259</v>
      </c>
      <c r="C49" s="16">
        <v>48300</v>
      </c>
      <c r="D49" s="2">
        <v>482.49</v>
      </c>
      <c r="E49" s="2">
        <v>30.57</v>
      </c>
      <c r="F49" s="2">
        <v>315870.58</v>
      </c>
      <c r="G49" s="2">
        <v>292910.90000000002</v>
      </c>
      <c r="H49" s="8"/>
      <c r="I49" s="2">
        <v>266000</v>
      </c>
      <c r="J49" s="2">
        <v>350000</v>
      </c>
      <c r="K49" s="8"/>
      <c r="L49" s="2">
        <v>250000</v>
      </c>
      <c r="M49" s="7">
        <f>+L49-J49</f>
        <v>-100000</v>
      </c>
    </row>
    <row r="50" spans="1:15" ht="15" x14ac:dyDescent="0.2">
      <c r="A50" s="20"/>
      <c r="B50" s="19"/>
      <c r="C50" s="16"/>
      <c r="D50" s="2"/>
      <c r="E50" s="2"/>
      <c r="F50" s="2"/>
      <c r="G50" s="2"/>
      <c r="H50" s="8"/>
      <c r="I50" s="2">
        <v>0</v>
      </c>
      <c r="J50" s="2"/>
      <c r="K50" s="8"/>
      <c r="L50" s="2">
        <v>0</v>
      </c>
    </row>
    <row r="51" spans="1:15" ht="15" x14ac:dyDescent="0.25">
      <c r="A51" s="15" t="s">
        <v>4</v>
      </c>
      <c r="B51" s="14" t="s">
        <v>258</v>
      </c>
      <c r="C51" s="13">
        <f>SUM(C49:C50)</f>
        <v>48300</v>
      </c>
      <c r="D51" s="2">
        <f>SUM(D49:D50)</f>
        <v>482.49</v>
      </c>
      <c r="E51" s="2">
        <f>SUM(E49:E50)</f>
        <v>30.57</v>
      </c>
      <c r="F51" s="2">
        <f>SUM(F49:F50)</f>
        <v>315870.58</v>
      </c>
      <c r="G51" s="2">
        <f>SUM(G49:G50)</f>
        <v>292910.90000000002</v>
      </c>
      <c r="H51" s="8"/>
      <c r="I51" s="2">
        <f>SUM(I49:I50)</f>
        <v>266000</v>
      </c>
      <c r="J51" s="2">
        <f>SUM(J49:J50)</f>
        <v>350000</v>
      </c>
      <c r="K51" s="8"/>
      <c r="L51" s="2">
        <f>SUM(L49:L50)</f>
        <v>250000</v>
      </c>
      <c r="M51" s="7">
        <f>+L51-J51</f>
        <v>-100000</v>
      </c>
    </row>
    <row r="52" spans="1:15" ht="15" x14ac:dyDescent="0.2">
      <c r="D52" s="2"/>
      <c r="E52" s="2"/>
      <c r="F52" s="2"/>
      <c r="G52" s="2"/>
      <c r="H52" s="8"/>
      <c r="I52" s="2"/>
      <c r="J52" s="2"/>
      <c r="K52" s="8"/>
      <c r="L52" s="2"/>
    </row>
    <row r="53" spans="1:15" ht="15" x14ac:dyDescent="0.25">
      <c r="A53" s="24" t="s">
        <v>257</v>
      </c>
      <c r="B53" s="23" t="s">
        <v>256</v>
      </c>
      <c r="D53" s="2"/>
      <c r="E53" s="2"/>
      <c r="F53" s="2"/>
      <c r="G53" s="2"/>
      <c r="H53" s="8"/>
      <c r="I53" s="2"/>
      <c r="J53" s="2"/>
      <c r="K53" s="8"/>
      <c r="L53" s="2"/>
    </row>
    <row r="54" spans="1:15" ht="15" x14ac:dyDescent="0.25">
      <c r="A54" s="22" t="s">
        <v>47</v>
      </c>
      <c r="B54" s="21" t="s">
        <v>46</v>
      </c>
      <c r="D54" s="2"/>
      <c r="E54" s="2"/>
      <c r="F54" s="2"/>
      <c r="G54" s="2"/>
      <c r="H54" s="8"/>
      <c r="I54" s="2"/>
      <c r="J54" s="2"/>
      <c r="K54" s="8"/>
      <c r="L54" s="2"/>
    </row>
    <row r="55" spans="1:15" ht="15" x14ac:dyDescent="0.2">
      <c r="A55" s="20" t="s">
        <v>255</v>
      </c>
      <c r="B55" s="19" t="s">
        <v>254</v>
      </c>
      <c r="C55" s="16">
        <v>-50</v>
      </c>
      <c r="D55" s="2">
        <v>4500</v>
      </c>
      <c r="E55" s="2">
        <v>11650</v>
      </c>
      <c r="F55" s="2">
        <v>4750</v>
      </c>
      <c r="G55" s="2">
        <v>3500</v>
      </c>
      <c r="H55" s="8"/>
      <c r="I55" s="2">
        <v>1500</v>
      </c>
      <c r="J55" s="2">
        <v>3500</v>
      </c>
      <c r="K55" s="8"/>
      <c r="L55" s="2">
        <v>1500</v>
      </c>
      <c r="M55" s="7">
        <f>+L55-J55</f>
        <v>-2000</v>
      </c>
    </row>
    <row r="56" spans="1:15" ht="15" x14ac:dyDescent="0.2">
      <c r="A56" s="20" t="s">
        <v>253</v>
      </c>
      <c r="B56" s="19" t="s">
        <v>252</v>
      </c>
      <c r="C56" s="16"/>
      <c r="D56" s="2">
        <v>0</v>
      </c>
      <c r="E56" s="2">
        <v>0</v>
      </c>
      <c r="F56" s="2">
        <v>7645</v>
      </c>
      <c r="G56" s="2">
        <v>0</v>
      </c>
      <c r="H56" s="8"/>
      <c r="I56" s="2"/>
      <c r="J56" s="2"/>
      <c r="K56" s="8"/>
      <c r="L56" s="2"/>
      <c r="M56" s="7">
        <f>+L56-J56</f>
        <v>0</v>
      </c>
    </row>
    <row r="57" spans="1:15" ht="15" x14ac:dyDescent="0.2">
      <c r="A57" s="20" t="s">
        <v>251</v>
      </c>
      <c r="B57" s="19" t="s">
        <v>8</v>
      </c>
      <c r="C57" s="16">
        <v>-4961</v>
      </c>
      <c r="D57" s="2">
        <v>47968.47</v>
      </c>
      <c r="E57" s="2">
        <v>30514.71</v>
      </c>
      <c r="F57" s="2">
        <v>10771.09</v>
      </c>
      <c r="G57" s="2">
        <v>24780.240000000002</v>
      </c>
      <c r="H57" s="8"/>
      <c r="I57" s="2">
        <v>2500</v>
      </c>
      <c r="J57" s="2">
        <v>25000</v>
      </c>
      <c r="K57" s="8"/>
      <c r="L57" s="2">
        <v>12500</v>
      </c>
      <c r="M57" s="7">
        <f>+L57-J57</f>
        <v>-12500</v>
      </c>
    </row>
    <row r="58" spans="1:15" ht="15" x14ac:dyDescent="0.2">
      <c r="A58" s="20" t="s">
        <v>250</v>
      </c>
      <c r="B58" s="19" t="s">
        <v>249</v>
      </c>
      <c r="C58" s="16">
        <v>0</v>
      </c>
      <c r="D58" s="2"/>
      <c r="E58" s="2">
        <v>501</v>
      </c>
      <c r="F58" s="2">
        <v>5879.16</v>
      </c>
      <c r="G58" s="2">
        <v>12312</v>
      </c>
      <c r="H58" s="8"/>
      <c r="I58" s="2"/>
      <c r="J58" s="2"/>
      <c r="K58" s="8"/>
      <c r="L58" s="25"/>
      <c r="M58" s="7">
        <f>+L58-J58</f>
        <v>0</v>
      </c>
    </row>
    <row r="59" spans="1:15" ht="15" x14ac:dyDescent="0.2">
      <c r="A59" s="20" t="s">
        <v>248</v>
      </c>
      <c r="B59" s="19" t="s">
        <v>247</v>
      </c>
      <c r="C59" s="16">
        <v>37500</v>
      </c>
      <c r="D59" s="2">
        <v>37500</v>
      </c>
      <c r="E59" s="2">
        <v>50000</v>
      </c>
      <c r="F59" s="2">
        <v>50000</v>
      </c>
      <c r="G59" s="2">
        <v>50000</v>
      </c>
      <c r="H59" s="8"/>
      <c r="I59" s="2">
        <v>50000</v>
      </c>
      <c r="J59" s="2">
        <v>50000</v>
      </c>
      <c r="K59" s="8"/>
      <c r="L59" s="2">
        <v>50000</v>
      </c>
      <c r="M59" s="7">
        <f>+L59-J59</f>
        <v>0</v>
      </c>
    </row>
    <row r="60" spans="1:15" ht="15" x14ac:dyDescent="0.2">
      <c r="A60" s="18"/>
      <c r="B60" s="17"/>
      <c r="C60" s="16"/>
      <c r="D60" s="2"/>
      <c r="E60" s="2"/>
      <c r="F60" s="2"/>
      <c r="G60" s="2"/>
      <c r="H60" s="8"/>
      <c r="I60" s="2"/>
      <c r="J60" s="2"/>
      <c r="K60" s="8"/>
      <c r="L60" s="2"/>
    </row>
    <row r="61" spans="1:15" ht="15" x14ac:dyDescent="0.25">
      <c r="A61" s="15" t="s">
        <v>4</v>
      </c>
      <c r="B61" s="14" t="s">
        <v>246</v>
      </c>
      <c r="C61" s="13">
        <f>SUM(C55:C60)</f>
        <v>32489</v>
      </c>
      <c r="D61" s="2">
        <f>SUM(D55:D60)</f>
        <v>89968.47</v>
      </c>
      <c r="E61" s="2">
        <f>SUM(E55:E60)</f>
        <v>92665.709999999992</v>
      </c>
      <c r="F61" s="2">
        <f>SUM(F55:F60)</f>
        <v>79045.25</v>
      </c>
      <c r="G61" s="2">
        <f>SUM(G55:G60)</f>
        <v>90592.24</v>
      </c>
      <c r="H61" s="8"/>
      <c r="I61" s="2">
        <f>SUM(I55:I60)</f>
        <v>54000</v>
      </c>
      <c r="J61" s="2">
        <f>SUM(J55:J60)</f>
        <v>78500</v>
      </c>
      <c r="K61" s="8"/>
      <c r="L61" s="2">
        <f>SUM(L55:L60)</f>
        <v>64000</v>
      </c>
      <c r="M61" s="7">
        <f>+L61-J61</f>
        <v>-14500</v>
      </c>
    </row>
    <row r="62" spans="1:15" ht="15" x14ac:dyDescent="0.2">
      <c r="D62" s="2"/>
      <c r="E62" s="2"/>
      <c r="F62" s="2"/>
      <c r="G62" s="2"/>
      <c r="H62" s="8"/>
      <c r="I62" s="2"/>
      <c r="J62" s="2"/>
      <c r="K62" s="8"/>
      <c r="L62" s="2"/>
    </row>
    <row r="63" spans="1:15" ht="15" x14ac:dyDescent="0.25">
      <c r="A63" s="12" t="s">
        <v>2</v>
      </c>
      <c r="B63" s="11" t="s">
        <v>245</v>
      </c>
      <c r="C63" s="25" cm="1">
        <f t="array" ref="C63:C64">+C60:C61+C51+C46+C37+C28+C12</f>
        <v>4243662</v>
      </c>
      <c r="D63" s="2" cm="1">
        <f t="array" ref="D63:D64">+D60:D61+D51+D46+D37+D28+D12</f>
        <v>5929952.9000000004</v>
      </c>
      <c r="E63" s="2" cm="1">
        <f t="array" ref="E63:E64">+E60:E61+E51+E46+E37+E28+E12</f>
        <v>4768130.47</v>
      </c>
      <c r="F63" s="2" cm="1">
        <f t="array" ref="F63:F64">+F60:F61+F51+F46+F37+F28+F12</f>
        <v>5772362.2300000004</v>
      </c>
      <c r="G63" s="2" cm="1">
        <f t="array" ref="G63:G64">+G60:G61+G51+G46+G37+G28+G12</f>
        <v>6072427.379999999</v>
      </c>
      <c r="H63" s="8"/>
      <c r="I63" s="2">
        <f>+I61+I51+I46+I37+I28+I12</f>
        <v>5814005</v>
      </c>
      <c r="J63" s="2">
        <f>+J61+J51+J46+J37+J28+J12</f>
        <v>6122000</v>
      </c>
      <c r="K63" s="8"/>
      <c r="L63" s="2">
        <f>+L61+L51+L46+L37+L28+L12</f>
        <v>6192000</v>
      </c>
      <c r="M63" s="7">
        <f>+L63-J63</f>
        <v>70000</v>
      </c>
    </row>
    <row r="64" spans="1:15" s="30" customFormat="1" ht="15" hidden="1" x14ac:dyDescent="0.25">
      <c r="A64" s="33"/>
      <c r="B64" s="33"/>
      <c r="C64" s="32">
        <v>4276151</v>
      </c>
      <c r="D64" s="1">
        <v>6019921.370000001</v>
      </c>
      <c r="E64" s="1">
        <v>4860796.18</v>
      </c>
      <c r="F64" s="1">
        <v>5851407.4800000004</v>
      </c>
      <c r="G64" s="1">
        <v>6163019.6199999992</v>
      </c>
      <c r="H64" s="8"/>
      <c r="I64" s="1"/>
      <c r="J64" s="1"/>
      <c r="K64" s="8"/>
      <c r="L64" s="4"/>
      <c r="M64" s="3"/>
      <c r="O64" s="31"/>
    </row>
    <row r="65" spans="1:15" s="30" customFormat="1" ht="15" x14ac:dyDescent="0.25">
      <c r="A65" s="33"/>
      <c r="B65" s="33"/>
      <c r="C65" s="32"/>
      <c r="D65" s="2"/>
      <c r="E65" s="2"/>
      <c r="F65" s="2"/>
      <c r="G65" s="2"/>
      <c r="H65" s="8"/>
      <c r="I65" s="2"/>
      <c r="J65" s="2"/>
      <c r="K65" s="8"/>
      <c r="L65" s="2"/>
      <c r="M65" s="3"/>
      <c r="O65" s="31"/>
    </row>
    <row r="66" spans="1:15" ht="15" x14ac:dyDescent="0.25">
      <c r="A66" s="24" t="s">
        <v>244</v>
      </c>
      <c r="B66" s="23" t="s">
        <v>243</v>
      </c>
      <c r="D66" s="2"/>
      <c r="E66" s="2"/>
      <c r="F66" s="2"/>
      <c r="G66" s="2"/>
      <c r="H66" s="8"/>
      <c r="I66" s="2"/>
      <c r="J66" s="2"/>
      <c r="K66" s="8"/>
      <c r="L66" s="2"/>
    </row>
    <row r="67" spans="1:15" ht="15" x14ac:dyDescent="0.25">
      <c r="A67" s="22" t="s">
        <v>47</v>
      </c>
      <c r="B67" s="21" t="s">
        <v>46</v>
      </c>
      <c r="D67" s="2"/>
      <c r="E67" s="2"/>
      <c r="F67" s="2"/>
      <c r="G67" s="2"/>
      <c r="H67" s="8"/>
      <c r="I67" s="2"/>
      <c r="J67" s="2"/>
      <c r="K67" s="8"/>
      <c r="L67" s="2"/>
    </row>
    <row r="68" spans="1:15" ht="15" x14ac:dyDescent="0.2">
      <c r="A68" s="20" t="s">
        <v>242</v>
      </c>
      <c r="B68" s="19" t="s">
        <v>241</v>
      </c>
      <c r="C68" s="16">
        <v>26237</v>
      </c>
      <c r="D68" s="2">
        <v>34249.040000000001</v>
      </c>
      <c r="E68" s="2">
        <v>36787.03</v>
      </c>
      <c r="F68" s="2">
        <v>65317.5</v>
      </c>
      <c r="G68" s="2">
        <v>47717.47</v>
      </c>
      <c r="H68" s="8"/>
      <c r="I68" s="2">
        <v>60000</v>
      </c>
      <c r="J68" s="2">
        <v>60000</v>
      </c>
      <c r="K68" s="8"/>
      <c r="L68" s="2">
        <v>15000</v>
      </c>
      <c r="M68" s="7">
        <f t="shared" ref="M68:M84" si="1">+L68-J68</f>
        <v>-45000</v>
      </c>
    </row>
    <row r="69" spans="1:15" ht="15" x14ac:dyDescent="0.2">
      <c r="A69" s="20" t="s">
        <v>240</v>
      </c>
      <c r="B69" s="19" t="s">
        <v>239</v>
      </c>
      <c r="C69" s="16">
        <v>15987</v>
      </c>
      <c r="D69" s="2">
        <v>20126.57</v>
      </c>
      <c r="E69" s="2">
        <v>7018.92</v>
      </c>
      <c r="F69" s="2">
        <v>6942.57</v>
      </c>
      <c r="G69" s="2">
        <v>7396.28</v>
      </c>
      <c r="H69" s="8"/>
      <c r="I69" s="2">
        <f>+I6*0.01</f>
        <v>5000</v>
      </c>
      <c r="J69" s="2">
        <v>7000</v>
      </c>
      <c r="K69" s="8"/>
      <c r="L69" s="2">
        <f>0.01*L6</f>
        <v>7000</v>
      </c>
      <c r="M69" s="7">
        <f t="shared" si="1"/>
        <v>0</v>
      </c>
    </row>
    <row r="70" spans="1:15" ht="15" x14ac:dyDescent="0.2">
      <c r="A70" s="20" t="s">
        <v>238</v>
      </c>
      <c r="B70" s="19" t="s">
        <v>237</v>
      </c>
      <c r="C70" s="16">
        <v>373</v>
      </c>
      <c r="D70" s="2">
        <v>4546.7</v>
      </c>
      <c r="E70" s="2">
        <v>1736.1</v>
      </c>
      <c r="F70" s="2">
        <v>3225.47</v>
      </c>
      <c r="G70" s="2">
        <v>3340.18</v>
      </c>
      <c r="H70" s="8"/>
      <c r="I70" s="2">
        <v>3000</v>
      </c>
      <c r="J70" s="2">
        <v>3000</v>
      </c>
      <c r="K70" s="8"/>
      <c r="L70" s="2">
        <v>3000</v>
      </c>
      <c r="M70" s="7">
        <f t="shared" si="1"/>
        <v>0</v>
      </c>
    </row>
    <row r="71" spans="1:15" ht="15" x14ac:dyDescent="0.2">
      <c r="A71" s="20" t="s">
        <v>236</v>
      </c>
      <c r="B71" s="19" t="s">
        <v>235</v>
      </c>
      <c r="C71" s="16">
        <v>6202</v>
      </c>
      <c r="D71" s="2">
        <v>2604.8200000000002</v>
      </c>
      <c r="E71" s="2">
        <v>3101.25</v>
      </c>
      <c r="F71" s="2">
        <v>232</v>
      </c>
      <c r="G71" s="2">
        <v>239</v>
      </c>
      <c r="H71" s="8"/>
      <c r="I71" s="2">
        <v>5000</v>
      </c>
      <c r="J71" s="2">
        <v>500</v>
      </c>
      <c r="K71" s="8"/>
      <c r="L71" s="2">
        <v>5000</v>
      </c>
      <c r="M71" s="7">
        <f t="shared" si="1"/>
        <v>4500</v>
      </c>
    </row>
    <row r="72" spans="1:15" ht="15" x14ac:dyDescent="0.2">
      <c r="A72" s="20" t="s">
        <v>234</v>
      </c>
      <c r="B72" s="19" t="s">
        <v>233</v>
      </c>
      <c r="C72" s="16">
        <v>0</v>
      </c>
      <c r="D72" s="2">
        <v>5600</v>
      </c>
      <c r="E72" s="2">
        <v>5474.97</v>
      </c>
      <c r="F72" s="2">
        <v>11265</v>
      </c>
      <c r="G72" s="2">
        <v>11850</v>
      </c>
      <c r="H72" s="8"/>
      <c r="I72" s="2">
        <v>5000</v>
      </c>
      <c r="J72" s="2">
        <v>12000</v>
      </c>
      <c r="K72" s="8"/>
      <c r="L72" s="2">
        <v>10000</v>
      </c>
      <c r="M72" s="7">
        <f t="shared" si="1"/>
        <v>-2000</v>
      </c>
    </row>
    <row r="73" spans="1:15" ht="15" x14ac:dyDescent="0.2">
      <c r="A73" s="20" t="s">
        <v>232</v>
      </c>
      <c r="B73" s="19" t="s">
        <v>231</v>
      </c>
      <c r="C73" s="16">
        <v>3410</v>
      </c>
      <c r="D73" s="2">
        <v>1195</v>
      </c>
      <c r="E73" s="2">
        <v>8127.02</v>
      </c>
      <c r="F73" s="2">
        <v>6156</v>
      </c>
      <c r="G73" s="2">
        <v>8940</v>
      </c>
      <c r="H73" s="8"/>
      <c r="I73" s="2">
        <v>5000</v>
      </c>
      <c r="J73" s="2">
        <v>10000</v>
      </c>
      <c r="K73" s="8"/>
      <c r="L73" s="2">
        <v>5000</v>
      </c>
      <c r="M73" s="7">
        <f t="shared" si="1"/>
        <v>-5000</v>
      </c>
    </row>
    <row r="74" spans="1:15" ht="15" x14ac:dyDescent="0.2">
      <c r="A74" s="20" t="s">
        <v>230</v>
      </c>
      <c r="B74" s="19" t="s">
        <v>229</v>
      </c>
      <c r="C74" s="16">
        <f>57845+2373</f>
        <v>60218</v>
      </c>
      <c r="D74" s="2">
        <v>56921.25</v>
      </c>
      <c r="E74" s="2">
        <v>37022.5</v>
      </c>
      <c r="F74" s="2">
        <v>81058.55</v>
      </c>
      <c r="G74" s="2">
        <v>72691.91</v>
      </c>
      <c r="H74" s="8"/>
      <c r="I74" s="2">
        <v>100000</v>
      </c>
      <c r="J74" s="2">
        <v>100000</v>
      </c>
      <c r="K74" s="8"/>
      <c r="L74" s="2">
        <v>100000</v>
      </c>
      <c r="M74" s="7">
        <f t="shared" si="1"/>
        <v>0</v>
      </c>
    </row>
    <row r="75" spans="1:15" ht="15" x14ac:dyDescent="0.2">
      <c r="A75" s="20" t="s">
        <v>228</v>
      </c>
      <c r="B75" s="19" t="s">
        <v>227</v>
      </c>
      <c r="C75" s="16">
        <v>21000</v>
      </c>
      <c r="D75" s="2">
        <v>24500</v>
      </c>
      <c r="E75" s="2">
        <v>31990</v>
      </c>
      <c r="F75" s="2">
        <v>55595</v>
      </c>
      <c r="G75" s="2">
        <v>67393</v>
      </c>
      <c r="H75" s="8"/>
      <c r="I75" s="2">
        <v>60000</v>
      </c>
      <c r="J75" s="2">
        <v>68000</v>
      </c>
      <c r="K75" s="8"/>
      <c r="L75" s="2">
        <v>65000</v>
      </c>
      <c r="M75" s="7">
        <f t="shared" si="1"/>
        <v>-3000</v>
      </c>
    </row>
    <row r="76" spans="1:15" ht="15" x14ac:dyDescent="0.2">
      <c r="A76" s="20" t="s">
        <v>226</v>
      </c>
      <c r="B76" s="19" t="s">
        <v>225</v>
      </c>
      <c r="C76" s="16">
        <v>0</v>
      </c>
      <c r="D76" s="2">
        <v>0</v>
      </c>
      <c r="E76" s="2">
        <v>0</v>
      </c>
      <c r="F76" s="2">
        <v>0</v>
      </c>
      <c r="G76" s="2">
        <v>0</v>
      </c>
      <c r="H76" s="8"/>
      <c r="I76" s="2">
        <v>2000</v>
      </c>
      <c r="J76" s="2">
        <v>2000</v>
      </c>
      <c r="K76" s="8"/>
      <c r="L76" s="2">
        <v>0</v>
      </c>
      <c r="M76" s="7">
        <f t="shared" si="1"/>
        <v>-2000</v>
      </c>
    </row>
    <row r="77" spans="1:15" ht="15" x14ac:dyDescent="0.2">
      <c r="A77" s="20" t="s">
        <v>224</v>
      </c>
      <c r="B77" s="19" t="s">
        <v>223</v>
      </c>
      <c r="C77" s="16">
        <v>970</v>
      </c>
      <c r="D77" s="2">
        <v>280</v>
      </c>
      <c r="E77" s="2">
        <v>14559.11</v>
      </c>
      <c r="F77" s="2">
        <v>8440.1</v>
      </c>
      <c r="G77" s="2">
        <v>3170</v>
      </c>
      <c r="H77" s="8"/>
      <c r="I77" s="2">
        <v>3000</v>
      </c>
      <c r="J77" s="2">
        <v>3000</v>
      </c>
      <c r="K77" s="8"/>
      <c r="L77" s="2">
        <v>3000</v>
      </c>
      <c r="M77" s="7">
        <f t="shared" si="1"/>
        <v>0</v>
      </c>
    </row>
    <row r="78" spans="1:15" ht="15" x14ac:dyDescent="0.2">
      <c r="A78" s="20" t="s">
        <v>222</v>
      </c>
      <c r="B78" s="19" t="s">
        <v>221</v>
      </c>
      <c r="C78" s="16">
        <v>79966</v>
      </c>
      <c r="D78" s="2">
        <v>105164.45</v>
      </c>
      <c r="E78" s="2">
        <v>88000.18</v>
      </c>
      <c r="F78" s="2">
        <v>134525.44</v>
      </c>
      <c r="G78" s="2">
        <v>73064.36</v>
      </c>
      <c r="H78" s="8"/>
      <c r="I78" s="2">
        <v>85000</v>
      </c>
      <c r="J78" s="2">
        <v>85000</v>
      </c>
      <c r="K78" s="8"/>
      <c r="L78" s="2">
        <v>110000</v>
      </c>
      <c r="M78" s="7">
        <f t="shared" si="1"/>
        <v>25000</v>
      </c>
    </row>
    <row r="79" spans="1:15" ht="15" x14ac:dyDescent="0.2">
      <c r="A79" s="20">
        <v>6010950</v>
      </c>
      <c r="B79" s="19" t="s">
        <v>220</v>
      </c>
      <c r="C79" s="16">
        <v>0</v>
      </c>
      <c r="D79" s="2"/>
      <c r="E79" s="2"/>
      <c r="F79" s="2">
        <v>12656.25</v>
      </c>
      <c r="G79" s="2">
        <v>19920.810000000001</v>
      </c>
      <c r="H79" s="8"/>
      <c r="I79" s="2">
        <v>50000</v>
      </c>
      <c r="J79" s="2">
        <v>25000</v>
      </c>
      <c r="K79" s="8"/>
      <c r="L79" s="2">
        <v>5000</v>
      </c>
      <c r="M79" s="7">
        <f t="shared" si="1"/>
        <v>-20000</v>
      </c>
    </row>
    <row r="80" spans="1:15" ht="15" x14ac:dyDescent="0.2">
      <c r="A80" s="20" t="s">
        <v>219</v>
      </c>
      <c r="B80" s="19" t="s">
        <v>218</v>
      </c>
      <c r="C80" s="16">
        <v>8750</v>
      </c>
      <c r="D80" s="2">
        <v>10250</v>
      </c>
      <c r="E80" s="2">
        <v>10200</v>
      </c>
      <c r="F80" s="2">
        <v>10650</v>
      </c>
      <c r="G80" s="2">
        <v>15400</v>
      </c>
      <c r="H80" s="8"/>
      <c r="I80" s="2">
        <v>15000</v>
      </c>
      <c r="J80" s="2">
        <v>15000</v>
      </c>
      <c r="K80" s="8"/>
      <c r="L80" s="2">
        <v>20000</v>
      </c>
      <c r="M80" s="7">
        <f t="shared" si="1"/>
        <v>5000</v>
      </c>
    </row>
    <row r="81" spans="1:15" ht="15" x14ac:dyDescent="0.2">
      <c r="A81" s="20" t="s">
        <v>217</v>
      </c>
      <c r="B81" s="19" t="s">
        <v>216</v>
      </c>
      <c r="C81" s="16">
        <v>0</v>
      </c>
      <c r="D81" s="2">
        <v>27958.95</v>
      </c>
      <c r="E81" s="2">
        <v>6961.88</v>
      </c>
      <c r="F81" s="2">
        <v>26351.88</v>
      </c>
      <c r="G81" s="2">
        <v>10752.58</v>
      </c>
      <c r="H81" s="8"/>
      <c r="I81" s="2">
        <v>9000</v>
      </c>
      <c r="J81" s="2">
        <v>13000</v>
      </c>
      <c r="K81" s="8"/>
      <c r="L81" s="2">
        <v>15000</v>
      </c>
      <c r="M81" s="7">
        <f t="shared" si="1"/>
        <v>2000</v>
      </c>
    </row>
    <row r="82" spans="1:15" ht="15" x14ac:dyDescent="0.2">
      <c r="A82" s="20" t="s">
        <v>215</v>
      </c>
      <c r="B82" s="19" t="s">
        <v>214</v>
      </c>
      <c r="C82" s="16">
        <v>5788</v>
      </c>
      <c r="D82" s="2">
        <v>4300</v>
      </c>
      <c r="E82" s="2">
        <v>4869</v>
      </c>
      <c r="F82" s="2">
        <v>4340</v>
      </c>
      <c r="G82" s="2">
        <v>2250</v>
      </c>
      <c r="H82" s="8"/>
      <c r="I82" s="2">
        <v>6500</v>
      </c>
      <c r="J82" s="2">
        <v>6500</v>
      </c>
      <c r="K82" s="8"/>
      <c r="L82" s="2">
        <v>2500</v>
      </c>
      <c r="M82" s="7">
        <f t="shared" si="1"/>
        <v>-4000</v>
      </c>
    </row>
    <row r="83" spans="1:15" ht="15" x14ac:dyDescent="0.2">
      <c r="A83" s="20" t="s">
        <v>213</v>
      </c>
      <c r="B83" s="19" t="s">
        <v>212</v>
      </c>
      <c r="C83" s="16">
        <v>18709</v>
      </c>
      <c r="D83" s="2">
        <v>13876.48</v>
      </c>
      <c r="E83" s="2">
        <v>18187.78</v>
      </c>
      <c r="F83" s="2">
        <v>15407.18</v>
      </c>
      <c r="G83" s="2">
        <v>1591.06</v>
      </c>
      <c r="H83" s="8"/>
      <c r="I83" s="2">
        <v>7500</v>
      </c>
      <c r="J83" s="2">
        <v>7500</v>
      </c>
      <c r="K83" s="8"/>
      <c r="L83" s="2">
        <v>7500</v>
      </c>
      <c r="M83" s="7">
        <f t="shared" si="1"/>
        <v>0</v>
      </c>
    </row>
    <row r="84" spans="1:15" ht="15" x14ac:dyDescent="0.2">
      <c r="A84" s="20" t="s">
        <v>211</v>
      </c>
      <c r="B84" s="19" t="s">
        <v>210</v>
      </c>
      <c r="C84" s="16">
        <v>61378</v>
      </c>
      <c r="D84" s="2">
        <v>40060.879999999997</v>
      </c>
      <c r="E84" s="2">
        <v>1266.28</v>
      </c>
      <c r="F84" s="2">
        <v>36224.44</v>
      </c>
      <c r="G84" s="2">
        <v>15916.78</v>
      </c>
      <c r="H84" s="8"/>
      <c r="I84" s="2">
        <v>35000</v>
      </c>
      <c r="J84" s="2">
        <v>35000</v>
      </c>
      <c r="K84" s="8"/>
      <c r="L84" s="2">
        <v>10000</v>
      </c>
      <c r="M84" s="7">
        <f t="shared" si="1"/>
        <v>-25000</v>
      </c>
    </row>
    <row r="85" spans="1:15" ht="15" x14ac:dyDescent="0.2">
      <c r="A85" s="20"/>
      <c r="B85" s="19"/>
      <c r="C85" s="16"/>
      <c r="D85" s="2"/>
      <c r="E85" s="2"/>
      <c r="F85" s="2"/>
      <c r="G85" s="2"/>
      <c r="H85" s="8"/>
      <c r="I85" s="2"/>
      <c r="J85" s="2"/>
      <c r="K85" s="8"/>
      <c r="L85" s="2"/>
    </row>
    <row r="86" spans="1:15" s="28" customFormat="1" ht="15" x14ac:dyDescent="0.25">
      <c r="A86" s="27"/>
      <c r="B86" s="26" t="s">
        <v>209</v>
      </c>
      <c r="C86" s="16">
        <f>SUM(C68:C84)</f>
        <v>308988</v>
      </c>
      <c r="D86" s="2">
        <f>SUM(D68:D84)</f>
        <v>351634.14</v>
      </c>
      <c r="E86" s="2">
        <f>SUM(E68:E84)</f>
        <v>275302.02</v>
      </c>
      <c r="F86" s="2">
        <f>SUM(F68:F84)</f>
        <v>478387.38</v>
      </c>
      <c r="G86" s="2">
        <f>SUM(G68:G84)</f>
        <v>361633.43000000005</v>
      </c>
      <c r="H86" s="8"/>
      <c r="I86" s="2">
        <f>SUM(I68:I84)</f>
        <v>456000</v>
      </c>
      <c r="J86" s="2">
        <f>SUM(J68:J84)</f>
        <v>452500</v>
      </c>
      <c r="K86" s="8"/>
      <c r="L86" s="2">
        <f>SUM(L68:L84)</f>
        <v>383000</v>
      </c>
      <c r="M86" s="7">
        <f>+L86-J86</f>
        <v>-69500</v>
      </c>
      <c r="O86" s="29"/>
    </row>
    <row r="87" spans="1:15" s="28" customFormat="1" ht="15" x14ac:dyDescent="0.25">
      <c r="A87" s="27"/>
      <c r="B87" s="26"/>
      <c r="C87" s="16"/>
      <c r="D87" s="2"/>
      <c r="E87" s="2"/>
      <c r="F87" s="2"/>
      <c r="G87" s="2"/>
      <c r="H87" s="8"/>
      <c r="I87" s="2"/>
      <c r="J87" s="2"/>
      <c r="K87" s="8"/>
      <c r="L87" s="2"/>
      <c r="M87" s="3"/>
      <c r="O87" s="29"/>
    </row>
    <row r="88" spans="1:15" ht="15" x14ac:dyDescent="0.2">
      <c r="A88" s="20" t="s">
        <v>208</v>
      </c>
      <c r="B88" s="19" t="s">
        <v>44</v>
      </c>
      <c r="C88" s="16">
        <v>238952</v>
      </c>
      <c r="D88" s="2">
        <v>299344.71999999997</v>
      </c>
      <c r="E88" s="2">
        <v>296161.17</v>
      </c>
      <c r="F88" s="2">
        <v>348848.89</v>
      </c>
      <c r="G88" s="2">
        <v>239355.17</v>
      </c>
      <c r="H88" s="8"/>
      <c r="I88" s="2">
        <v>381989</v>
      </c>
      <c r="J88" s="2">
        <v>381989</v>
      </c>
      <c r="K88" s="8"/>
      <c r="L88" s="2">
        <v>402098</v>
      </c>
      <c r="M88" s="7">
        <f t="shared" ref="M88:M108" si="2">+L88-J88</f>
        <v>20109</v>
      </c>
    </row>
    <row r="89" spans="1:15" ht="15" x14ac:dyDescent="0.2">
      <c r="A89" s="20" t="s">
        <v>207</v>
      </c>
      <c r="B89" s="19" t="s">
        <v>42</v>
      </c>
      <c r="C89" s="16">
        <v>19656</v>
      </c>
      <c r="D89" s="2">
        <v>24665.38</v>
      </c>
      <c r="E89" s="2">
        <v>23771.06</v>
      </c>
      <c r="F89" s="2">
        <v>25648.01</v>
      </c>
      <c r="G89" s="2">
        <v>21275.85</v>
      </c>
      <c r="H89" s="8"/>
      <c r="I89" s="2">
        <v>30559</v>
      </c>
      <c r="J89" s="2">
        <v>30559</v>
      </c>
      <c r="K89" s="8"/>
      <c r="L89" s="2">
        <v>32168</v>
      </c>
      <c r="M89" s="7">
        <f t="shared" si="2"/>
        <v>1609</v>
      </c>
    </row>
    <row r="90" spans="1:15" ht="15" x14ac:dyDescent="0.2">
      <c r="A90" s="20" t="s">
        <v>206</v>
      </c>
      <c r="B90" s="19" t="s">
        <v>40</v>
      </c>
      <c r="C90" s="16">
        <v>45927</v>
      </c>
      <c r="D90" s="2">
        <v>58698.76</v>
      </c>
      <c r="E90" s="2">
        <v>67570.789999999994</v>
      </c>
      <c r="F90" s="2">
        <v>64434.796000000002</v>
      </c>
      <c r="G90" s="2">
        <v>58054.12</v>
      </c>
      <c r="H90" s="8"/>
      <c r="I90" s="2">
        <f>67402+3616+1226+136</f>
        <v>72380</v>
      </c>
      <c r="J90" s="2">
        <v>72380</v>
      </c>
      <c r="K90" s="8"/>
      <c r="L90" s="2">
        <v>89526</v>
      </c>
      <c r="M90" s="7">
        <f t="shared" si="2"/>
        <v>17146</v>
      </c>
    </row>
    <row r="91" spans="1:15" ht="15" x14ac:dyDescent="0.2">
      <c r="A91" s="20" t="s">
        <v>205</v>
      </c>
      <c r="B91" s="19" t="s">
        <v>64</v>
      </c>
      <c r="C91" s="16">
        <v>4516</v>
      </c>
      <c r="D91" s="2">
        <v>3310.13</v>
      </c>
      <c r="E91" s="2">
        <v>783.71</v>
      </c>
      <c r="F91" s="2">
        <v>3864.75</v>
      </c>
      <c r="G91" s="2">
        <v>2968.53</v>
      </c>
      <c r="H91" s="8"/>
      <c r="I91" s="2">
        <v>4112</v>
      </c>
      <c r="J91" s="2">
        <v>4112</v>
      </c>
      <c r="K91" s="8"/>
      <c r="L91" s="2">
        <v>4342</v>
      </c>
      <c r="M91" s="7">
        <f t="shared" si="2"/>
        <v>230</v>
      </c>
    </row>
    <row r="92" spans="1:15" ht="15" x14ac:dyDescent="0.2">
      <c r="A92" s="20" t="s">
        <v>204</v>
      </c>
      <c r="B92" s="19" t="s">
        <v>38</v>
      </c>
      <c r="C92" s="16">
        <v>2521</v>
      </c>
      <c r="D92" s="2">
        <v>2307.63</v>
      </c>
      <c r="E92" s="2">
        <v>3053.15</v>
      </c>
      <c r="F92" s="2">
        <v>3349.54</v>
      </c>
      <c r="G92" s="2">
        <v>6255.69</v>
      </c>
      <c r="H92" s="8"/>
      <c r="I92" s="2">
        <v>496</v>
      </c>
      <c r="J92" s="2">
        <v>496</v>
      </c>
      <c r="K92" s="8"/>
      <c r="L92" s="2">
        <v>524</v>
      </c>
      <c r="M92" s="7">
        <f t="shared" si="2"/>
        <v>28</v>
      </c>
    </row>
    <row r="93" spans="1:15" ht="15" x14ac:dyDescent="0.2">
      <c r="A93" s="20" t="s">
        <v>203</v>
      </c>
      <c r="B93" s="19" t="s">
        <v>37</v>
      </c>
      <c r="C93" s="16">
        <v>0</v>
      </c>
      <c r="D93" s="2">
        <v>11442.46</v>
      </c>
      <c r="E93" s="2">
        <v>4424.22</v>
      </c>
      <c r="F93" s="2">
        <v>3650.56</v>
      </c>
      <c r="G93" s="2">
        <v>3376.96</v>
      </c>
      <c r="H93" s="8"/>
      <c r="I93" s="2">
        <v>5000</v>
      </c>
      <c r="J93" s="2">
        <v>5000</v>
      </c>
      <c r="K93" s="8"/>
      <c r="L93" s="2">
        <v>5000</v>
      </c>
      <c r="M93" s="7">
        <f t="shared" si="2"/>
        <v>0</v>
      </c>
    </row>
    <row r="94" spans="1:15" ht="15" x14ac:dyDescent="0.2">
      <c r="A94" s="20" t="s">
        <v>202</v>
      </c>
      <c r="B94" s="19" t="s">
        <v>36</v>
      </c>
      <c r="C94" s="16">
        <v>0</v>
      </c>
      <c r="D94" s="2">
        <v>1059.43</v>
      </c>
      <c r="E94" s="2">
        <v>550.42999999999995</v>
      </c>
      <c r="F94" s="2">
        <v>323.07</v>
      </c>
      <c r="G94" s="2">
        <v>293.18</v>
      </c>
      <c r="H94" s="8"/>
      <c r="I94" s="2">
        <v>450</v>
      </c>
      <c r="J94" s="2">
        <v>450</v>
      </c>
      <c r="K94" s="8"/>
      <c r="L94" s="2">
        <v>450</v>
      </c>
      <c r="M94" s="7">
        <f t="shared" si="2"/>
        <v>0</v>
      </c>
    </row>
    <row r="95" spans="1:15" ht="15" x14ac:dyDescent="0.2">
      <c r="A95" s="20" t="s">
        <v>201</v>
      </c>
      <c r="B95" s="19" t="s">
        <v>33</v>
      </c>
      <c r="C95" s="16">
        <v>12</v>
      </c>
      <c r="D95" s="2">
        <v>19.940000000000001</v>
      </c>
      <c r="E95" s="2">
        <v>117.15</v>
      </c>
      <c r="F95" s="2">
        <v>650.58000000000004</v>
      </c>
      <c r="G95" s="2">
        <v>-237.99</v>
      </c>
      <c r="H95" s="8"/>
      <c r="I95" s="2">
        <v>15</v>
      </c>
      <c r="J95" s="2">
        <v>15</v>
      </c>
      <c r="K95" s="8"/>
      <c r="L95" s="2">
        <v>15</v>
      </c>
      <c r="M95" s="7">
        <f t="shared" si="2"/>
        <v>0</v>
      </c>
    </row>
    <row r="96" spans="1:15" ht="15" x14ac:dyDescent="0.2">
      <c r="A96" s="20" t="s">
        <v>200</v>
      </c>
      <c r="B96" s="19" t="s">
        <v>31</v>
      </c>
      <c r="C96" s="16">
        <v>15361</v>
      </c>
      <c r="D96" s="2">
        <v>19630.669999999998</v>
      </c>
      <c r="E96" s="2">
        <v>17868.97</v>
      </c>
      <c r="F96" s="2">
        <v>22859.69</v>
      </c>
      <c r="G96" s="2">
        <v>24290.29</v>
      </c>
      <c r="H96" s="8"/>
      <c r="I96" s="2">
        <v>30000</v>
      </c>
      <c r="J96" s="2">
        <v>30000</v>
      </c>
      <c r="K96" s="8"/>
      <c r="L96" s="2">
        <v>30000</v>
      </c>
      <c r="M96" s="7">
        <f t="shared" si="2"/>
        <v>0</v>
      </c>
    </row>
    <row r="97" spans="1:13" ht="15" x14ac:dyDescent="0.2">
      <c r="A97" s="20" t="s">
        <v>199</v>
      </c>
      <c r="B97" s="19" t="s">
        <v>29</v>
      </c>
      <c r="C97" s="16">
        <v>2450</v>
      </c>
      <c r="D97" s="2">
        <v>2907.5</v>
      </c>
      <c r="E97" s="2">
        <v>2185</v>
      </c>
      <c r="F97" s="2">
        <v>3020</v>
      </c>
      <c r="G97" s="2">
        <v>3734</v>
      </c>
      <c r="H97" s="8"/>
      <c r="I97" s="2">
        <v>2900</v>
      </c>
      <c r="J97" s="2">
        <v>6000</v>
      </c>
      <c r="K97" s="8"/>
      <c r="L97" s="2">
        <v>9500</v>
      </c>
      <c r="M97" s="7">
        <f t="shared" si="2"/>
        <v>3500</v>
      </c>
    </row>
    <row r="98" spans="1:13" ht="15" x14ac:dyDescent="0.2">
      <c r="A98" s="20" t="s">
        <v>198</v>
      </c>
      <c r="B98" s="19" t="s">
        <v>28</v>
      </c>
      <c r="C98" s="16">
        <v>212</v>
      </c>
      <c r="D98" s="2">
        <v>427.5</v>
      </c>
      <c r="E98" s="2">
        <v>432</v>
      </c>
      <c r="F98" s="2">
        <v>438</v>
      </c>
      <c r="G98" s="2">
        <v>441</v>
      </c>
      <c r="H98" s="8"/>
      <c r="I98" s="2">
        <v>500</v>
      </c>
      <c r="J98" s="2">
        <v>500</v>
      </c>
      <c r="K98" s="8"/>
      <c r="L98" s="2">
        <v>500</v>
      </c>
      <c r="M98" s="7">
        <f t="shared" si="2"/>
        <v>0</v>
      </c>
    </row>
    <row r="99" spans="1:13" ht="15" x14ac:dyDescent="0.2">
      <c r="A99" s="20" t="s">
        <v>197</v>
      </c>
      <c r="B99" s="19" t="s">
        <v>26</v>
      </c>
      <c r="C99" s="16">
        <v>4463</v>
      </c>
      <c r="D99" s="2">
        <v>1800.73</v>
      </c>
      <c r="E99" s="2">
        <v>547.07000000000005</v>
      </c>
      <c r="F99" s="2">
        <v>8821.2900000000009</v>
      </c>
      <c r="G99" s="2">
        <v>4013.5</v>
      </c>
      <c r="H99" s="8"/>
      <c r="I99" s="2">
        <v>2500</v>
      </c>
      <c r="J99" s="2">
        <v>2500</v>
      </c>
      <c r="K99" s="8"/>
      <c r="L99" s="2">
        <v>4000</v>
      </c>
      <c r="M99" s="7">
        <f t="shared" si="2"/>
        <v>1500</v>
      </c>
    </row>
    <row r="100" spans="1:13" ht="15" x14ac:dyDescent="0.2">
      <c r="A100" s="20" t="s">
        <v>196</v>
      </c>
      <c r="B100" s="19" t="s">
        <v>103</v>
      </c>
      <c r="C100" s="16">
        <v>800</v>
      </c>
      <c r="D100" s="2">
        <v>5400</v>
      </c>
      <c r="E100" s="2">
        <v>4649.26</v>
      </c>
      <c r="F100" s="2">
        <f>27.75+5712.29</f>
        <v>5740.04</v>
      </c>
      <c r="G100" s="2">
        <v>4108.08</v>
      </c>
      <c r="H100" s="8"/>
      <c r="I100" s="2">
        <v>7000</v>
      </c>
      <c r="J100" s="2">
        <v>7000</v>
      </c>
      <c r="K100" s="8"/>
      <c r="L100" s="2">
        <v>7000</v>
      </c>
      <c r="M100" s="7">
        <f t="shared" si="2"/>
        <v>0</v>
      </c>
    </row>
    <row r="101" spans="1:13" ht="15" x14ac:dyDescent="0.2">
      <c r="A101" s="20" t="s">
        <v>195</v>
      </c>
      <c r="B101" s="19" t="s">
        <v>194</v>
      </c>
      <c r="C101" s="16">
        <v>6393</v>
      </c>
      <c r="D101" s="2">
        <v>13331.78</v>
      </c>
      <c r="E101" s="2">
        <v>6194.78</v>
      </c>
      <c r="F101" s="2">
        <v>10546.53</v>
      </c>
      <c r="G101" s="2">
        <v>10933.12</v>
      </c>
      <c r="H101" s="8"/>
      <c r="I101" s="2">
        <v>12000</v>
      </c>
      <c r="J101" s="2">
        <v>12000</v>
      </c>
      <c r="K101" s="8"/>
      <c r="L101" s="2">
        <v>10000</v>
      </c>
      <c r="M101" s="7">
        <f t="shared" si="2"/>
        <v>-2000</v>
      </c>
    </row>
    <row r="102" spans="1:13" ht="15" x14ac:dyDescent="0.2">
      <c r="A102" s="20" t="s">
        <v>193</v>
      </c>
      <c r="B102" s="19" t="s">
        <v>100</v>
      </c>
      <c r="C102" s="16">
        <v>123595</v>
      </c>
      <c r="D102" s="2">
        <v>77893.25</v>
      </c>
      <c r="E102" s="2">
        <v>111072.12</v>
      </c>
      <c r="F102" s="2">
        <v>67595.73</v>
      </c>
      <c r="G102" s="2">
        <v>42064.15</v>
      </c>
      <c r="H102" s="8"/>
      <c r="I102" s="2">
        <v>75000</v>
      </c>
      <c r="J102" s="2">
        <v>75000</v>
      </c>
      <c r="K102" s="8"/>
      <c r="L102" s="2">
        <v>55000</v>
      </c>
      <c r="M102" s="7">
        <f t="shared" si="2"/>
        <v>-20000</v>
      </c>
    </row>
    <row r="103" spans="1:13" ht="15" x14ac:dyDescent="0.2">
      <c r="A103" s="20" t="s">
        <v>192</v>
      </c>
      <c r="B103" s="19" t="s">
        <v>18</v>
      </c>
      <c r="C103" s="16">
        <v>69989</v>
      </c>
      <c r="D103" s="2">
        <v>67934.31</v>
      </c>
      <c r="E103" s="2">
        <v>54600.33</v>
      </c>
      <c r="F103" s="2">
        <v>64303.13</v>
      </c>
      <c r="G103" s="2">
        <v>51374.19</v>
      </c>
      <c r="H103" s="8"/>
      <c r="I103" s="2">
        <v>70000</v>
      </c>
      <c r="J103" s="2">
        <v>70000</v>
      </c>
      <c r="K103" s="8"/>
      <c r="L103" s="2">
        <v>70000</v>
      </c>
      <c r="M103" s="7">
        <f t="shared" si="2"/>
        <v>0</v>
      </c>
    </row>
    <row r="104" spans="1:13" ht="15" x14ac:dyDescent="0.2">
      <c r="A104" s="20" t="s">
        <v>191</v>
      </c>
      <c r="B104" s="19" t="s">
        <v>16</v>
      </c>
      <c r="C104" s="16">
        <v>273</v>
      </c>
      <c r="D104" s="2">
        <v>1021.46</v>
      </c>
      <c r="E104" s="2">
        <v>1050</v>
      </c>
      <c r="F104" s="2">
        <v>847.7</v>
      </c>
      <c r="G104" s="2">
        <v>3051</v>
      </c>
      <c r="H104" s="8"/>
      <c r="I104" s="2">
        <v>2500</v>
      </c>
      <c r="J104" s="2">
        <v>2500</v>
      </c>
      <c r="K104" s="8"/>
      <c r="L104" s="2">
        <v>1500</v>
      </c>
      <c r="M104" s="7">
        <f t="shared" si="2"/>
        <v>-1000</v>
      </c>
    </row>
    <row r="105" spans="1:13" ht="15" x14ac:dyDescent="0.2">
      <c r="A105" s="20" t="s">
        <v>190</v>
      </c>
      <c r="B105" s="19" t="s">
        <v>14</v>
      </c>
      <c r="C105" s="16">
        <v>1090</v>
      </c>
      <c r="D105" s="2">
        <v>4187.83</v>
      </c>
      <c r="E105" s="2">
        <v>10491.92</v>
      </c>
      <c r="F105" s="2">
        <v>6520.29</v>
      </c>
      <c r="G105" s="2">
        <v>3245.91</v>
      </c>
      <c r="H105" s="8"/>
      <c r="I105" s="2">
        <v>7500</v>
      </c>
      <c r="J105" s="2">
        <v>7500</v>
      </c>
      <c r="K105" s="8"/>
      <c r="L105" s="2">
        <v>7500</v>
      </c>
      <c r="M105" s="7">
        <f t="shared" si="2"/>
        <v>0</v>
      </c>
    </row>
    <row r="106" spans="1:13" ht="15" x14ac:dyDescent="0.2">
      <c r="A106" s="20" t="s">
        <v>189</v>
      </c>
      <c r="B106" s="19" t="s">
        <v>12</v>
      </c>
      <c r="C106" s="16">
        <v>13862</v>
      </c>
      <c r="D106" s="2">
        <v>15086.37</v>
      </c>
      <c r="E106" s="2">
        <v>14827.27</v>
      </c>
      <c r="F106" s="2">
        <v>14232.8</v>
      </c>
      <c r="G106" s="2">
        <v>10894.2</v>
      </c>
      <c r="H106" s="8"/>
      <c r="I106" s="2">
        <v>10000</v>
      </c>
      <c r="J106" s="2">
        <v>10000</v>
      </c>
      <c r="K106" s="8"/>
      <c r="L106" s="2">
        <v>10000</v>
      </c>
      <c r="M106" s="7">
        <f t="shared" si="2"/>
        <v>0</v>
      </c>
    </row>
    <row r="107" spans="1:13" ht="15" x14ac:dyDescent="0.2">
      <c r="A107" s="20" t="s">
        <v>188</v>
      </c>
      <c r="B107" s="19" t="s">
        <v>10</v>
      </c>
      <c r="C107" s="16">
        <v>6413</v>
      </c>
      <c r="D107" s="2">
        <v>4831.68</v>
      </c>
      <c r="E107" s="2">
        <v>987.24</v>
      </c>
      <c r="F107" s="2">
        <v>1546</v>
      </c>
      <c r="G107" s="2">
        <v>0</v>
      </c>
      <c r="H107" s="8"/>
      <c r="I107" s="2">
        <v>2000</v>
      </c>
      <c r="J107" s="2">
        <v>2000</v>
      </c>
      <c r="K107" s="8"/>
      <c r="L107" s="2">
        <v>0</v>
      </c>
      <c r="M107" s="7">
        <f t="shared" si="2"/>
        <v>-2000</v>
      </c>
    </row>
    <row r="108" spans="1:13" ht="15" x14ac:dyDescent="0.2">
      <c r="A108" s="20" t="s">
        <v>187</v>
      </c>
      <c r="B108" s="19" t="s">
        <v>8</v>
      </c>
      <c r="C108" s="16">
        <v>2119</v>
      </c>
      <c r="D108" s="2">
        <v>5919.82</v>
      </c>
      <c r="E108" s="2">
        <v>4906.71</v>
      </c>
      <c r="F108" s="2">
        <v>3419.16</v>
      </c>
      <c r="G108" s="2">
        <v>3018.63</v>
      </c>
      <c r="H108" s="8"/>
      <c r="I108" s="2">
        <v>5000</v>
      </c>
      <c r="J108" s="2">
        <v>5000</v>
      </c>
      <c r="K108" s="8"/>
      <c r="L108" s="2">
        <v>5000</v>
      </c>
      <c r="M108" s="7">
        <f t="shared" si="2"/>
        <v>0</v>
      </c>
    </row>
    <row r="109" spans="1:13" ht="15" x14ac:dyDescent="0.2">
      <c r="A109" s="20">
        <v>6021800</v>
      </c>
      <c r="B109" s="19" t="s">
        <v>6</v>
      </c>
      <c r="C109" s="16"/>
      <c r="D109" s="2"/>
      <c r="E109" s="2"/>
      <c r="F109" s="2">
        <v>187.03</v>
      </c>
      <c r="G109" s="2"/>
      <c r="H109" s="8"/>
      <c r="I109" s="2"/>
      <c r="J109" s="2"/>
      <c r="K109" s="8"/>
      <c r="L109" s="2"/>
    </row>
    <row r="110" spans="1:13" ht="15" x14ac:dyDescent="0.2">
      <c r="A110" s="20"/>
      <c r="B110" s="19"/>
      <c r="C110" s="16"/>
      <c r="D110" s="2"/>
      <c r="E110" s="2"/>
      <c r="F110" s="2"/>
      <c r="G110" s="2"/>
      <c r="H110" s="8"/>
      <c r="I110" s="2"/>
      <c r="J110" s="2"/>
      <c r="K110" s="8"/>
      <c r="L110" s="2"/>
    </row>
    <row r="111" spans="1:13" ht="15" x14ac:dyDescent="0.25">
      <c r="A111" s="27"/>
      <c r="B111" s="26" t="s">
        <v>186</v>
      </c>
      <c r="C111" s="16">
        <f>SUM(C88:C109)</f>
        <v>558604</v>
      </c>
      <c r="D111" s="2">
        <f>SUM(D88:D109)</f>
        <v>621221.34999999986</v>
      </c>
      <c r="E111" s="2">
        <f>SUM(E88:E109)</f>
        <v>626244.35000000009</v>
      </c>
      <c r="F111" s="2">
        <f>SUM(F88:F109)</f>
        <v>660847.58600000013</v>
      </c>
      <c r="G111" s="2">
        <f>SUM(G88:G109)</f>
        <v>492509.58000000007</v>
      </c>
      <c r="H111" s="8"/>
      <c r="I111" s="2">
        <f>SUM(I88:I109)</f>
        <v>721901</v>
      </c>
      <c r="J111" s="2">
        <f>SUM(J88:J109)</f>
        <v>725001</v>
      </c>
      <c r="K111" s="8"/>
      <c r="L111" s="2">
        <f>SUM(L88:L109)</f>
        <v>744123</v>
      </c>
      <c r="M111" s="7">
        <f>+L111-J111</f>
        <v>19122</v>
      </c>
    </row>
    <row r="112" spans="1:13" ht="15" x14ac:dyDescent="0.25">
      <c r="A112" s="27"/>
      <c r="B112" s="26"/>
      <c r="C112" s="16"/>
      <c r="D112" s="2"/>
      <c r="E112" s="2"/>
      <c r="F112" s="2"/>
      <c r="G112" s="2"/>
      <c r="H112" s="8"/>
      <c r="I112" s="2"/>
      <c r="J112" s="2"/>
      <c r="K112" s="8"/>
      <c r="L112" s="2"/>
    </row>
    <row r="113" spans="1:13" ht="15" x14ac:dyDescent="0.2">
      <c r="A113" s="20" t="s">
        <v>185</v>
      </c>
      <c r="B113" s="19" t="s">
        <v>44</v>
      </c>
      <c r="C113" s="16">
        <v>76083</v>
      </c>
      <c r="D113" s="2">
        <v>79040.23</v>
      </c>
      <c r="E113" s="2">
        <v>43912.42</v>
      </c>
      <c r="F113" s="2">
        <v>78104.09</v>
      </c>
      <c r="G113" s="2">
        <v>56820.800000000003</v>
      </c>
      <c r="H113" s="8"/>
      <c r="I113" s="2">
        <v>73917</v>
      </c>
      <c r="J113" s="2">
        <v>73917</v>
      </c>
      <c r="K113" s="8"/>
      <c r="L113" s="2">
        <v>76871</v>
      </c>
      <c r="M113" s="7">
        <f t="shared" ref="M113:M133" si="3">+L113-J113</f>
        <v>2954</v>
      </c>
    </row>
    <row r="114" spans="1:13" ht="15" x14ac:dyDescent="0.2">
      <c r="A114" s="20" t="s">
        <v>184</v>
      </c>
      <c r="B114" s="19" t="s">
        <v>42</v>
      </c>
      <c r="C114" s="16">
        <v>6414</v>
      </c>
      <c r="D114" s="2">
        <v>6815.97</v>
      </c>
      <c r="E114" s="2">
        <v>3560.42</v>
      </c>
      <c r="F114" s="2">
        <v>6311.4</v>
      </c>
      <c r="G114" s="2">
        <v>4580.1099999999997</v>
      </c>
      <c r="H114" s="8"/>
      <c r="I114" s="2">
        <f>539+5374</f>
        <v>5913</v>
      </c>
      <c r="J114" s="2">
        <v>5913</v>
      </c>
      <c r="K114" s="8"/>
      <c r="L114" s="2">
        <v>6150</v>
      </c>
      <c r="M114" s="7">
        <f t="shared" si="3"/>
        <v>237</v>
      </c>
    </row>
    <row r="115" spans="1:13" ht="15" x14ac:dyDescent="0.2">
      <c r="A115" s="20" t="s">
        <v>183</v>
      </c>
      <c r="B115" s="19" t="s">
        <v>40</v>
      </c>
      <c r="C115" s="16">
        <v>33023</v>
      </c>
      <c r="D115" s="2">
        <v>43423.3</v>
      </c>
      <c r="E115" s="2">
        <v>24854.54</v>
      </c>
      <c r="F115" s="2">
        <v>32649.040000000001</v>
      </c>
      <c r="G115" s="2">
        <v>29087.64</v>
      </c>
      <c r="H115" s="8"/>
      <c r="I115" s="2">
        <v>36757</v>
      </c>
      <c r="J115" s="2">
        <v>36756</v>
      </c>
      <c r="K115" s="8"/>
      <c r="L115" s="2">
        <v>45470</v>
      </c>
      <c r="M115" s="7">
        <f t="shared" si="3"/>
        <v>8714</v>
      </c>
    </row>
    <row r="116" spans="1:13" ht="15" x14ac:dyDescent="0.2">
      <c r="A116" s="20" t="s">
        <v>182</v>
      </c>
      <c r="B116" s="19" t="s">
        <v>64</v>
      </c>
      <c r="C116" s="16">
        <v>1206</v>
      </c>
      <c r="D116" s="2">
        <v>1242.4000000000001</v>
      </c>
      <c r="E116" s="2">
        <v>0</v>
      </c>
      <c r="F116" s="2">
        <v>0</v>
      </c>
      <c r="G116" s="2">
        <v>0</v>
      </c>
      <c r="H116" s="8"/>
      <c r="I116" s="2"/>
      <c r="J116" s="2"/>
      <c r="K116" s="8"/>
      <c r="L116" s="2"/>
      <c r="M116" s="7">
        <f t="shared" si="3"/>
        <v>0</v>
      </c>
    </row>
    <row r="117" spans="1:13" ht="15" x14ac:dyDescent="0.2">
      <c r="A117" s="20" t="s">
        <v>181</v>
      </c>
      <c r="B117" s="19" t="s">
        <v>62</v>
      </c>
      <c r="C117" s="16">
        <v>1435</v>
      </c>
      <c r="D117" s="2">
        <v>-158.06</v>
      </c>
      <c r="E117" s="2">
        <v>0</v>
      </c>
      <c r="F117" s="2">
        <v>0</v>
      </c>
      <c r="G117" s="2">
        <v>284.5</v>
      </c>
      <c r="H117" s="8"/>
      <c r="I117" s="2">
        <v>500</v>
      </c>
      <c r="J117" s="2">
        <v>500</v>
      </c>
      <c r="K117" s="8"/>
      <c r="L117" s="2">
        <v>500</v>
      </c>
      <c r="M117" s="7">
        <f t="shared" si="3"/>
        <v>0</v>
      </c>
    </row>
    <row r="118" spans="1:13" ht="15" x14ac:dyDescent="0.2">
      <c r="A118" s="20" t="s">
        <v>180</v>
      </c>
      <c r="B118" s="19" t="s">
        <v>38</v>
      </c>
      <c r="C118" s="16">
        <v>391</v>
      </c>
      <c r="D118" s="2">
        <v>321.33999999999997</v>
      </c>
      <c r="E118" s="2">
        <v>1026.3</v>
      </c>
      <c r="F118" s="2">
        <v>1301.3599999999999</v>
      </c>
      <c r="G118" s="2">
        <v>955.77</v>
      </c>
      <c r="H118" s="8"/>
      <c r="I118" s="2">
        <v>325</v>
      </c>
      <c r="J118" s="2">
        <v>326</v>
      </c>
      <c r="K118" s="8"/>
      <c r="L118" s="2">
        <v>339</v>
      </c>
      <c r="M118" s="7">
        <f t="shared" si="3"/>
        <v>13</v>
      </c>
    </row>
    <row r="119" spans="1:13" ht="15" x14ac:dyDescent="0.2">
      <c r="A119" s="20" t="s">
        <v>179</v>
      </c>
      <c r="B119" s="19" t="s">
        <v>37</v>
      </c>
      <c r="C119" s="16">
        <v>16553</v>
      </c>
      <c r="D119" s="2">
        <v>57169.25</v>
      </c>
      <c r="E119" s="2">
        <v>81223.45</v>
      </c>
      <c r="F119" s="2">
        <v>80574.27</v>
      </c>
      <c r="G119" s="2">
        <v>91053.41</v>
      </c>
      <c r="H119" s="8"/>
      <c r="I119" s="2">
        <v>83250</v>
      </c>
      <c r="J119" s="2">
        <v>83250</v>
      </c>
      <c r="K119" s="8"/>
      <c r="L119" s="2">
        <v>94825</v>
      </c>
      <c r="M119" s="7">
        <f t="shared" si="3"/>
        <v>11575</v>
      </c>
    </row>
    <row r="120" spans="1:13" ht="15" x14ac:dyDescent="0.2">
      <c r="A120" s="20" t="s">
        <v>178</v>
      </c>
      <c r="B120" s="19" t="s">
        <v>36</v>
      </c>
      <c r="C120" s="16">
        <v>2648</v>
      </c>
      <c r="D120" s="2">
        <v>4799.67</v>
      </c>
      <c r="E120" s="2">
        <f>4917.14+80.26</f>
        <v>4997.4000000000005</v>
      </c>
      <c r="F120" s="2">
        <v>5512.81</v>
      </c>
      <c r="G120" s="2">
        <v>6809.54</v>
      </c>
      <c r="H120" s="8"/>
      <c r="I120" s="2">
        <v>8325</v>
      </c>
      <c r="J120" s="2">
        <v>8325</v>
      </c>
      <c r="K120" s="8"/>
      <c r="L120" s="2">
        <v>9450</v>
      </c>
      <c r="M120" s="7">
        <f t="shared" si="3"/>
        <v>1125</v>
      </c>
    </row>
    <row r="121" spans="1:13" ht="15" x14ac:dyDescent="0.2">
      <c r="A121" s="20" t="s">
        <v>177</v>
      </c>
      <c r="B121" s="19" t="s">
        <v>34</v>
      </c>
      <c r="C121" s="16">
        <v>0</v>
      </c>
      <c r="D121" s="2">
        <v>1173.17</v>
      </c>
      <c r="E121" s="2">
        <v>1248.1099999999999</v>
      </c>
      <c r="F121" s="2">
        <v>2017.2</v>
      </c>
      <c r="G121" s="2">
        <v>2958.49</v>
      </c>
      <c r="H121" s="8"/>
      <c r="I121" s="2">
        <v>3000</v>
      </c>
      <c r="J121" s="2">
        <v>3000</v>
      </c>
      <c r="K121" s="8"/>
      <c r="L121" s="2">
        <v>3000</v>
      </c>
      <c r="M121" s="7">
        <f t="shared" si="3"/>
        <v>0</v>
      </c>
    </row>
    <row r="122" spans="1:13" ht="15" x14ac:dyDescent="0.2">
      <c r="A122" s="20" t="s">
        <v>176</v>
      </c>
      <c r="B122" s="19" t="s">
        <v>33</v>
      </c>
      <c r="C122" s="16">
        <v>401</v>
      </c>
      <c r="D122" s="2">
        <v>362.49</v>
      </c>
      <c r="E122" s="2">
        <v>717.5</v>
      </c>
      <c r="F122" s="2">
        <v>8095.98</v>
      </c>
      <c r="G122" s="2">
        <v>-2299.39</v>
      </c>
      <c r="H122" s="8"/>
      <c r="I122" s="2">
        <v>366.3</v>
      </c>
      <c r="J122" s="2">
        <v>366</v>
      </c>
      <c r="K122" s="8"/>
      <c r="L122" s="2">
        <v>420</v>
      </c>
      <c r="M122" s="7">
        <f t="shared" si="3"/>
        <v>54</v>
      </c>
    </row>
    <row r="123" spans="1:13" ht="15" x14ac:dyDescent="0.2">
      <c r="A123" s="20" t="s">
        <v>175</v>
      </c>
      <c r="B123" s="19" t="s">
        <v>31</v>
      </c>
      <c r="C123" s="16">
        <v>10858</v>
      </c>
      <c r="D123" s="2">
        <v>10186.4</v>
      </c>
      <c r="E123" s="2">
        <v>7670.93</v>
      </c>
      <c r="F123" s="2">
        <v>10989.56</v>
      </c>
      <c r="G123" s="2">
        <v>8531.8700000000008</v>
      </c>
      <c r="H123" s="8"/>
      <c r="I123" s="2">
        <v>11130</v>
      </c>
      <c r="J123" s="2">
        <v>11130</v>
      </c>
      <c r="K123" s="8"/>
      <c r="L123" s="2">
        <v>10000</v>
      </c>
      <c r="M123" s="7">
        <f t="shared" si="3"/>
        <v>-1130</v>
      </c>
    </row>
    <row r="124" spans="1:13" ht="15" x14ac:dyDescent="0.2">
      <c r="A124" s="20" t="s">
        <v>174</v>
      </c>
      <c r="B124" s="19" t="s">
        <v>29</v>
      </c>
      <c r="C124" s="16">
        <v>0</v>
      </c>
      <c r="D124" s="2">
        <v>780</v>
      </c>
      <c r="E124" s="2">
        <v>2040</v>
      </c>
      <c r="F124" s="2">
        <v>2880</v>
      </c>
      <c r="G124" s="2">
        <v>1928</v>
      </c>
      <c r="H124" s="8"/>
      <c r="I124" s="2">
        <v>2880</v>
      </c>
      <c r="J124" s="2">
        <v>2880</v>
      </c>
      <c r="K124" s="8"/>
      <c r="L124" s="2">
        <v>3400</v>
      </c>
      <c r="M124" s="7">
        <f t="shared" si="3"/>
        <v>520</v>
      </c>
    </row>
    <row r="125" spans="1:13" ht="15" x14ac:dyDescent="0.2">
      <c r="A125" s="20" t="s">
        <v>173</v>
      </c>
      <c r="B125" s="19" t="s">
        <v>26</v>
      </c>
      <c r="C125" s="16">
        <v>9812</v>
      </c>
      <c r="D125" s="2">
        <v>7179.74</v>
      </c>
      <c r="E125" s="2">
        <v>2565.46</v>
      </c>
      <c r="F125" s="2">
        <v>471.52</v>
      </c>
      <c r="G125" s="2">
        <v>2092.15</v>
      </c>
      <c r="H125" s="8"/>
      <c r="I125" s="2"/>
      <c r="J125" s="2">
        <v>0</v>
      </c>
      <c r="K125" s="8"/>
      <c r="L125" s="2"/>
      <c r="M125" s="7">
        <f t="shared" si="3"/>
        <v>0</v>
      </c>
    </row>
    <row r="126" spans="1:13" ht="15" x14ac:dyDescent="0.2">
      <c r="A126" s="20" t="s">
        <v>172</v>
      </c>
      <c r="B126" s="19" t="s">
        <v>22</v>
      </c>
      <c r="C126" s="16">
        <v>0</v>
      </c>
      <c r="D126" s="2">
        <v>678.62</v>
      </c>
      <c r="E126" s="2">
        <v>13.48</v>
      </c>
      <c r="F126" s="2">
        <v>151.41</v>
      </c>
      <c r="G126" s="2">
        <v>46.12</v>
      </c>
      <c r="H126" s="8"/>
      <c r="I126" s="2">
        <v>200</v>
      </c>
      <c r="J126" s="2">
        <v>200</v>
      </c>
      <c r="K126" s="8"/>
      <c r="L126" s="2">
        <v>100</v>
      </c>
      <c r="M126" s="7">
        <f t="shared" si="3"/>
        <v>-100</v>
      </c>
    </row>
    <row r="127" spans="1:13" ht="15" x14ac:dyDescent="0.2">
      <c r="A127" s="20" t="s">
        <v>171</v>
      </c>
      <c r="B127" s="19" t="s">
        <v>20</v>
      </c>
      <c r="C127" s="16">
        <v>170</v>
      </c>
      <c r="D127" s="2">
        <v>248.95</v>
      </c>
      <c r="E127" s="2">
        <v>1737.2</v>
      </c>
      <c r="F127" s="2">
        <v>0</v>
      </c>
      <c r="G127" s="2">
        <v>384.3</v>
      </c>
      <c r="H127" s="8"/>
      <c r="I127" s="2">
        <v>2500</v>
      </c>
      <c r="J127" s="2">
        <v>2500</v>
      </c>
      <c r="K127" s="8"/>
      <c r="L127" s="2">
        <v>1000</v>
      </c>
      <c r="M127" s="7">
        <f t="shared" si="3"/>
        <v>-1500</v>
      </c>
    </row>
    <row r="128" spans="1:13" ht="15" x14ac:dyDescent="0.2">
      <c r="A128" s="20" t="s">
        <v>170</v>
      </c>
      <c r="B128" s="19" t="s">
        <v>100</v>
      </c>
      <c r="C128" s="16">
        <v>274</v>
      </c>
      <c r="D128" s="2">
        <v>278.35000000000002</v>
      </c>
      <c r="E128" s="2">
        <v>188.23</v>
      </c>
      <c r="F128" s="2">
        <v>295.79000000000002</v>
      </c>
      <c r="G128" s="2">
        <v>467.01</v>
      </c>
      <c r="H128" s="8"/>
      <c r="I128" s="2">
        <v>500</v>
      </c>
      <c r="J128" s="2">
        <v>500</v>
      </c>
      <c r="K128" s="8"/>
      <c r="L128" s="2">
        <v>500</v>
      </c>
      <c r="M128" s="7">
        <f t="shared" si="3"/>
        <v>0</v>
      </c>
    </row>
    <row r="129" spans="1:13" ht="15" x14ac:dyDescent="0.2">
      <c r="A129" s="20" t="s">
        <v>169</v>
      </c>
      <c r="B129" s="19" t="s">
        <v>16</v>
      </c>
      <c r="C129" s="16">
        <v>0</v>
      </c>
      <c r="D129" s="2">
        <v>849.2</v>
      </c>
      <c r="E129" s="2"/>
      <c r="F129" s="2">
        <v>0</v>
      </c>
      <c r="G129" s="2">
        <v>0</v>
      </c>
      <c r="H129" s="8"/>
      <c r="I129" s="2"/>
      <c r="J129" s="2"/>
      <c r="K129" s="8"/>
      <c r="L129" s="2"/>
      <c r="M129" s="7">
        <f t="shared" si="3"/>
        <v>0</v>
      </c>
    </row>
    <row r="130" spans="1:13" ht="15" x14ac:dyDescent="0.2">
      <c r="A130" s="20" t="s">
        <v>168</v>
      </c>
      <c r="B130" s="19" t="s">
        <v>14</v>
      </c>
      <c r="C130" s="16">
        <v>156</v>
      </c>
      <c r="D130" s="2">
        <v>0</v>
      </c>
      <c r="E130" s="2">
        <v>0</v>
      </c>
      <c r="F130" s="2">
        <v>0</v>
      </c>
      <c r="G130" s="2">
        <v>0</v>
      </c>
      <c r="H130" s="8"/>
      <c r="I130" s="2">
        <v>1000</v>
      </c>
      <c r="J130" s="2">
        <v>1000</v>
      </c>
      <c r="K130" s="8"/>
      <c r="L130" s="2">
        <v>1000</v>
      </c>
      <c r="M130" s="7">
        <f t="shared" si="3"/>
        <v>0</v>
      </c>
    </row>
    <row r="131" spans="1:13" ht="15" x14ac:dyDescent="0.2">
      <c r="A131" s="20" t="s">
        <v>167</v>
      </c>
      <c r="B131" s="19" t="s">
        <v>12</v>
      </c>
      <c r="C131" s="16">
        <v>3361</v>
      </c>
      <c r="D131" s="2">
        <v>5796.52</v>
      </c>
      <c r="E131" s="2">
        <v>2531.19</v>
      </c>
      <c r="F131" s="2">
        <v>4850.5600000000004</v>
      </c>
      <c r="G131" s="2">
        <v>1653.74</v>
      </c>
      <c r="H131" s="8"/>
      <c r="I131" s="2">
        <v>7000</v>
      </c>
      <c r="J131" s="2">
        <v>7000</v>
      </c>
      <c r="K131" s="8"/>
      <c r="L131" s="2">
        <v>2500</v>
      </c>
      <c r="M131" s="7">
        <f t="shared" si="3"/>
        <v>-4500</v>
      </c>
    </row>
    <row r="132" spans="1:13" ht="15" x14ac:dyDescent="0.2">
      <c r="A132" s="20" t="s">
        <v>166</v>
      </c>
      <c r="B132" s="19" t="s">
        <v>8</v>
      </c>
      <c r="C132" s="16">
        <v>2862</v>
      </c>
      <c r="D132" s="2">
        <v>2240.1999999999998</v>
      </c>
      <c r="E132" s="2">
        <v>331.83</v>
      </c>
      <c r="F132" s="2">
        <v>65.14</v>
      </c>
      <c r="G132" s="2">
        <v>447.89</v>
      </c>
      <c r="H132" s="8"/>
      <c r="I132" s="2">
        <v>1500</v>
      </c>
      <c r="J132" s="2">
        <v>1500</v>
      </c>
      <c r="K132" s="8"/>
      <c r="L132" s="2">
        <v>1000</v>
      </c>
      <c r="M132" s="7">
        <f t="shared" si="3"/>
        <v>-500</v>
      </c>
    </row>
    <row r="133" spans="1:13" ht="15" x14ac:dyDescent="0.2">
      <c r="A133" s="20" t="s">
        <v>165</v>
      </c>
      <c r="B133" s="19" t="s">
        <v>6</v>
      </c>
      <c r="C133" s="16">
        <v>1185</v>
      </c>
      <c r="D133" s="2">
        <v>1175.76</v>
      </c>
      <c r="E133" s="2">
        <v>220</v>
      </c>
      <c r="F133" s="2">
        <v>883.97</v>
      </c>
      <c r="G133" s="2">
        <v>703</v>
      </c>
      <c r="H133" s="8"/>
      <c r="I133" s="2">
        <v>1500</v>
      </c>
      <c r="J133" s="2">
        <v>1500</v>
      </c>
      <c r="K133" s="8"/>
      <c r="L133" s="2">
        <v>1500</v>
      </c>
      <c r="M133" s="7">
        <f t="shared" si="3"/>
        <v>0</v>
      </c>
    </row>
    <row r="134" spans="1:13" ht="15" x14ac:dyDescent="0.2">
      <c r="A134" s="20">
        <v>6052000</v>
      </c>
      <c r="B134" s="19" t="s">
        <v>5</v>
      </c>
      <c r="C134" s="16"/>
      <c r="D134" s="2"/>
      <c r="E134" s="2"/>
      <c r="F134" s="2">
        <v>0</v>
      </c>
      <c r="G134" s="2">
        <v>0</v>
      </c>
      <c r="H134" s="8"/>
      <c r="I134" s="2"/>
      <c r="J134" s="2"/>
      <c r="K134" s="8"/>
      <c r="L134" s="2"/>
    </row>
    <row r="135" spans="1:13" ht="15" x14ac:dyDescent="0.2">
      <c r="A135" s="20"/>
      <c r="B135" s="19"/>
      <c r="C135" s="16"/>
      <c r="D135" s="2"/>
      <c r="E135" s="2"/>
      <c r="F135" s="2"/>
      <c r="G135" s="2"/>
      <c r="H135" s="8"/>
      <c r="I135" s="2"/>
      <c r="J135" s="2"/>
      <c r="K135" s="8"/>
      <c r="L135" s="2"/>
    </row>
    <row r="136" spans="1:13" ht="15" x14ac:dyDescent="0.25">
      <c r="A136" s="27"/>
      <c r="B136" s="26" t="s">
        <v>164</v>
      </c>
      <c r="C136" s="16">
        <f>SUM(C113:C134)</f>
        <v>166832</v>
      </c>
      <c r="D136" s="2">
        <f>SUM(D113:D134)</f>
        <v>223603.50000000003</v>
      </c>
      <c r="E136" s="2">
        <f>SUM(E113:E134)</f>
        <v>178838.46</v>
      </c>
      <c r="F136" s="2">
        <f>SUM(F113:F134)</f>
        <v>235154.10000000003</v>
      </c>
      <c r="G136" s="2">
        <f>SUM(G113:G134)</f>
        <v>206504.94999999998</v>
      </c>
      <c r="H136" s="8"/>
      <c r="I136" s="2">
        <f>SUM(I113:I134)</f>
        <v>240563.3</v>
      </c>
      <c r="J136" s="2">
        <f>SUM(J113:J134)</f>
        <v>240563</v>
      </c>
      <c r="K136" s="8"/>
      <c r="L136" s="2">
        <f>SUM(L113:L134)</f>
        <v>258025</v>
      </c>
      <c r="M136" s="7">
        <f>+L136-J136</f>
        <v>17462</v>
      </c>
    </row>
    <row r="137" spans="1:13" ht="15" x14ac:dyDescent="0.25">
      <c r="A137" s="27"/>
      <c r="B137" s="26"/>
      <c r="C137" s="16"/>
      <c r="D137" s="2"/>
      <c r="E137" s="2"/>
      <c r="F137" s="2"/>
      <c r="G137" s="2"/>
      <c r="H137" s="8"/>
      <c r="I137" s="2"/>
      <c r="J137" s="2"/>
      <c r="K137" s="8"/>
      <c r="L137" s="2"/>
    </row>
    <row r="138" spans="1:13" ht="15" x14ac:dyDescent="0.2">
      <c r="A138" s="20" t="s">
        <v>163</v>
      </c>
      <c r="B138" s="19" t="s">
        <v>44</v>
      </c>
      <c r="C138" s="16">
        <v>51980</v>
      </c>
      <c r="D138" s="2">
        <v>54667.360000000001</v>
      </c>
      <c r="E138" s="2">
        <v>55705.91</v>
      </c>
      <c r="F138" s="2">
        <v>77351.539999999994</v>
      </c>
      <c r="G138" s="2">
        <v>73890.899999999994</v>
      </c>
      <c r="H138" s="8"/>
      <c r="I138" s="2">
        <v>110589</v>
      </c>
      <c r="J138" s="2">
        <v>110589</v>
      </c>
      <c r="K138" s="8"/>
      <c r="L138" s="2">
        <v>115017</v>
      </c>
      <c r="M138" s="7">
        <f t="shared" ref="M138:M150" si="4">+L138-J138</f>
        <v>4428</v>
      </c>
    </row>
    <row r="139" spans="1:13" ht="15" x14ac:dyDescent="0.2">
      <c r="A139" s="20" t="s">
        <v>162</v>
      </c>
      <c r="B139" s="19" t="s">
        <v>42</v>
      </c>
      <c r="C139" s="16">
        <v>4106</v>
      </c>
      <c r="D139" s="2">
        <v>4775.8500000000004</v>
      </c>
      <c r="E139" s="2">
        <v>4564.83</v>
      </c>
      <c r="F139" s="2">
        <v>6504.31</v>
      </c>
      <c r="G139" s="2">
        <v>5283.32</v>
      </c>
      <c r="H139" s="8"/>
      <c r="I139" s="2">
        <v>8847</v>
      </c>
      <c r="J139" s="2">
        <v>8847</v>
      </c>
      <c r="K139" s="8"/>
      <c r="L139" s="2">
        <v>9201</v>
      </c>
      <c r="M139" s="7">
        <f t="shared" si="4"/>
        <v>354</v>
      </c>
    </row>
    <row r="140" spans="1:13" ht="15" x14ac:dyDescent="0.2">
      <c r="A140" s="20" t="s">
        <v>161</v>
      </c>
      <c r="B140" s="19" t="s">
        <v>40</v>
      </c>
      <c r="C140" s="16">
        <v>10250</v>
      </c>
      <c r="D140" s="2">
        <v>10725.34</v>
      </c>
      <c r="E140" s="2">
        <v>11006.55</v>
      </c>
      <c r="F140" s="2">
        <v>14335.23</v>
      </c>
      <c r="G140" s="2">
        <v>12511.73</v>
      </c>
      <c r="H140" s="8"/>
      <c r="I140" s="2">
        <v>15891</v>
      </c>
      <c r="J140" s="2">
        <v>15891</v>
      </c>
      <c r="K140" s="8"/>
      <c r="L140" s="2">
        <v>19272</v>
      </c>
      <c r="M140" s="7">
        <f t="shared" si="4"/>
        <v>3381</v>
      </c>
    </row>
    <row r="141" spans="1:13" ht="15" x14ac:dyDescent="0.2">
      <c r="A141" s="20" t="s">
        <v>160</v>
      </c>
      <c r="B141" s="19" t="s">
        <v>64</v>
      </c>
      <c r="C141" s="16">
        <v>1422</v>
      </c>
      <c r="D141" s="2">
        <v>1599.68</v>
      </c>
      <c r="E141" s="2">
        <v>2038.87</v>
      </c>
      <c r="F141" s="2">
        <v>1812.72</v>
      </c>
      <c r="G141" s="2">
        <v>1422.36</v>
      </c>
      <c r="H141" s="8"/>
      <c r="I141" s="2">
        <v>1950</v>
      </c>
      <c r="J141" s="2">
        <v>1950</v>
      </c>
      <c r="K141" s="8"/>
      <c r="L141" s="2">
        <v>2028</v>
      </c>
      <c r="M141" s="7">
        <f t="shared" si="4"/>
        <v>78</v>
      </c>
    </row>
    <row r="142" spans="1:13" ht="15" x14ac:dyDescent="0.2">
      <c r="A142" s="20" t="s">
        <v>159</v>
      </c>
      <c r="B142" s="19" t="s">
        <v>62</v>
      </c>
      <c r="C142" s="16">
        <v>0</v>
      </c>
      <c r="D142" s="2">
        <v>42</v>
      </c>
      <c r="E142" s="2">
        <v>20</v>
      </c>
      <c r="F142" s="2">
        <v>0</v>
      </c>
      <c r="G142" s="2">
        <v>134.38999999999999</v>
      </c>
      <c r="H142" s="8"/>
      <c r="I142" s="2">
        <v>200</v>
      </c>
      <c r="J142" s="2">
        <v>200</v>
      </c>
      <c r="K142" s="8"/>
      <c r="L142" s="2">
        <v>200</v>
      </c>
      <c r="M142" s="7">
        <f t="shared" si="4"/>
        <v>0</v>
      </c>
    </row>
    <row r="143" spans="1:13" ht="15" x14ac:dyDescent="0.2">
      <c r="A143" s="20" t="s">
        <v>158</v>
      </c>
      <c r="B143" s="19" t="s">
        <v>38</v>
      </c>
      <c r="C143" s="16">
        <v>270</v>
      </c>
      <c r="D143" s="2"/>
      <c r="E143" s="2">
        <v>661.55</v>
      </c>
      <c r="F143" s="2">
        <v>1301.17</v>
      </c>
      <c r="G143" s="2">
        <v>1787.04</v>
      </c>
      <c r="H143" s="8"/>
      <c r="I143" s="2">
        <v>487</v>
      </c>
      <c r="J143" s="2">
        <v>487</v>
      </c>
      <c r="K143" s="8"/>
      <c r="L143" s="2">
        <v>506</v>
      </c>
      <c r="M143" s="7">
        <f t="shared" si="4"/>
        <v>19</v>
      </c>
    </row>
    <row r="144" spans="1:13" ht="15" x14ac:dyDescent="0.2">
      <c r="A144" s="20" t="s">
        <v>157</v>
      </c>
      <c r="B144" s="19" t="s">
        <v>156</v>
      </c>
      <c r="C144" s="16">
        <v>502</v>
      </c>
      <c r="D144" s="2">
        <v>545.34</v>
      </c>
      <c r="E144" s="2">
        <v>738.29</v>
      </c>
      <c r="F144" s="2">
        <v>1088.67</v>
      </c>
      <c r="G144" s="2">
        <v>1431.93</v>
      </c>
      <c r="H144" s="8"/>
      <c r="I144" s="2">
        <v>1000</v>
      </c>
      <c r="J144" s="2">
        <v>1000</v>
      </c>
      <c r="K144" s="8"/>
      <c r="L144" s="2">
        <v>1500</v>
      </c>
      <c r="M144" s="7">
        <f t="shared" si="4"/>
        <v>500</v>
      </c>
    </row>
    <row r="145" spans="1:13" ht="15" x14ac:dyDescent="0.2">
      <c r="A145" s="20" t="s">
        <v>155</v>
      </c>
      <c r="B145" s="19" t="s">
        <v>22</v>
      </c>
      <c r="C145" s="16">
        <v>960</v>
      </c>
      <c r="D145" s="2">
        <v>1524.36</v>
      </c>
      <c r="E145" s="2">
        <v>1848.74</v>
      </c>
      <c r="F145" s="2">
        <v>1790.09</v>
      </c>
      <c r="G145" s="2">
        <v>1798.41</v>
      </c>
      <c r="H145" s="8"/>
      <c r="I145" s="2">
        <v>2500</v>
      </c>
      <c r="J145" s="2">
        <v>2500</v>
      </c>
      <c r="K145" s="8"/>
      <c r="L145" s="2">
        <v>2500</v>
      </c>
      <c r="M145" s="7">
        <f t="shared" si="4"/>
        <v>0</v>
      </c>
    </row>
    <row r="146" spans="1:13" ht="15" x14ac:dyDescent="0.2">
      <c r="A146" s="20">
        <v>6060610</v>
      </c>
      <c r="B146" s="19" t="s">
        <v>20</v>
      </c>
      <c r="C146" s="16"/>
      <c r="D146" s="2"/>
      <c r="E146" s="2"/>
      <c r="F146" s="2">
        <v>453.95</v>
      </c>
      <c r="G146" s="2">
        <v>75.989999999999995</v>
      </c>
      <c r="H146" s="8"/>
      <c r="I146" s="2"/>
      <c r="J146" s="2"/>
      <c r="K146" s="8"/>
      <c r="L146" s="2"/>
      <c r="M146" s="7">
        <f t="shared" si="4"/>
        <v>0</v>
      </c>
    </row>
    <row r="147" spans="1:13" ht="15" x14ac:dyDescent="0.2">
      <c r="A147" s="20" t="s">
        <v>154</v>
      </c>
      <c r="B147" s="19" t="s">
        <v>16</v>
      </c>
      <c r="C147" s="16">
        <v>145</v>
      </c>
      <c r="D147" s="2">
        <v>200.74</v>
      </c>
      <c r="E147" s="2">
        <v>0</v>
      </c>
      <c r="F147" s="2"/>
      <c r="G147" s="2">
        <v>205</v>
      </c>
      <c r="H147" s="8"/>
      <c r="I147" s="2">
        <v>500</v>
      </c>
      <c r="J147" s="2">
        <v>500</v>
      </c>
      <c r="K147" s="8"/>
      <c r="L147" s="2">
        <v>500</v>
      </c>
      <c r="M147" s="7">
        <f t="shared" si="4"/>
        <v>0</v>
      </c>
    </row>
    <row r="148" spans="1:13" ht="15" x14ac:dyDescent="0.2">
      <c r="A148" s="20" t="s">
        <v>153</v>
      </c>
      <c r="B148" s="19" t="s">
        <v>14</v>
      </c>
      <c r="C148" s="16">
        <v>155</v>
      </c>
      <c r="D148" s="2">
        <v>165</v>
      </c>
      <c r="E148" s="2">
        <v>165</v>
      </c>
      <c r="F148" s="2">
        <v>903.91</v>
      </c>
      <c r="G148" s="2">
        <v>70</v>
      </c>
      <c r="H148" s="8"/>
      <c r="I148" s="2">
        <v>1000</v>
      </c>
      <c r="J148" s="2">
        <v>1000</v>
      </c>
      <c r="K148" s="8"/>
      <c r="L148" s="2">
        <v>500</v>
      </c>
      <c r="M148" s="7">
        <f t="shared" si="4"/>
        <v>-500</v>
      </c>
    </row>
    <row r="149" spans="1:13" ht="15" x14ac:dyDescent="0.2">
      <c r="A149" s="20" t="s">
        <v>152</v>
      </c>
      <c r="B149" s="19" t="s">
        <v>12</v>
      </c>
      <c r="C149" s="16">
        <v>864</v>
      </c>
      <c r="D149" s="2">
        <v>1547.8</v>
      </c>
      <c r="E149" s="2">
        <v>913.43</v>
      </c>
      <c r="F149" s="2">
        <v>1486.03</v>
      </c>
      <c r="G149" s="2">
        <v>1451.47</v>
      </c>
      <c r="H149" s="8"/>
      <c r="I149" s="2">
        <v>2500</v>
      </c>
      <c r="J149" s="2">
        <v>2500</v>
      </c>
      <c r="K149" s="8"/>
      <c r="L149" s="2">
        <v>2000</v>
      </c>
      <c r="M149" s="7">
        <f t="shared" si="4"/>
        <v>-500</v>
      </c>
    </row>
    <row r="150" spans="1:13" ht="15" x14ac:dyDescent="0.2">
      <c r="A150" s="20" t="s">
        <v>151</v>
      </c>
      <c r="B150" s="19" t="s">
        <v>8</v>
      </c>
      <c r="C150" s="16">
        <v>99</v>
      </c>
      <c r="D150" s="2">
        <v>53.38</v>
      </c>
      <c r="E150" s="2">
        <v>52</v>
      </c>
      <c r="F150" s="2">
        <v>75.03</v>
      </c>
      <c r="G150" s="2">
        <v>0</v>
      </c>
      <c r="H150" s="8"/>
      <c r="I150" s="2">
        <v>250</v>
      </c>
      <c r="J150" s="2">
        <v>250</v>
      </c>
      <c r="K150" s="8"/>
      <c r="L150" s="2">
        <v>250</v>
      </c>
      <c r="M150" s="7">
        <f t="shared" si="4"/>
        <v>0</v>
      </c>
    </row>
    <row r="151" spans="1:13" ht="15" x14ac:dyDescent="0.2">
      <c r="A151" s="20"/>
      <c r="B151" s="19"/>
      <c r="C151" s="16"/>
      <c r="D151" s="2"/>
      <c r="E151" s="2"/>
      <c r="F151" s="2"/>
      <c r="G151" s="2"/>
      <c r="H151" s="8"/>
      <c r="I151" s="2"/>
      <c r="J151" s="2"/>
      <c r="K151" s="8"/>
      <c r="L151" s="2"/>
    </row>
    <row r="152" spans="1:13" ht="15" x14ac:dyDescent="0.25">
      <c r="A152" s="27"/>
      <c r="B152" s="26" t="s">
        <v>150</v>
      </c>
      <c r="C152" s="16">
        <f>SUM(C138:C150)</f>
        <v>70753</v>
      </c>
      <c r="D152" s="2">
        <f>SUM(D138:D150)</f>
        <v>75846.850000000006</v>
      </c>
      <c r="E152" s="2">
        <f>SUM(E138:E150)</f>
        <v>77715.17</v>
      </c>
      <c r="F152" s="2">
        <f>SUM(F138:F150)</f>
        <v>107102.64999999998</v>
      </c>
      <c r="G152" s="2">
        <f>SUM(G138:G150)</f>
        <v>100062.54</v>
      </c>
      <c r="H152" s="8"/>
      <c r="I152" s="2">
        <f>SUM(I138:I150)</f>
        <v>145714</v>
      </c>
      <c r="J152" s="2">
        <f>SUM(J138:J150)</f>
        <v>145714</v>
      </c>
      <c r="K152" s="8"/>
      <c r="L152" s="2">
        <f>SUM(L138:L150)</f>
        <v>153474</v>
      </c>
      <c r="M152" s="7">
        <f>+L152-J152</f>
        <v>7760</v>
      </c>
    </row>
    <row r="153" spans="1:13" ht="15" x14ac:dyDescent="0.25">
      <c r="A153" s="27"/>
      <c r="B153" s="26"/>
      <c r="C153" s="16"/>
      <c r="D153" s="2"/>
      <c r="E153" s="2"/>
      <c r="F153" s="2"/>
      <c r="G153" s="2"/>
      <c r="H153" s="8"/>
      <c r="I153" s="2"/>
      <c r="J153" s="2"/>
      <c r="K153" s="8"/>
      <c r="L153" s="2"/>
    </row>
    <row r="154" spans="1:13" ht="15" x14ac:dyDescent="0.2">
      <c r="A154" s="20" t="s">
        <v>149</v>
      </c>
      <c r="B154" s="19" t="s">
        <v>44</v>
      </c>
      <c r="C154" s="16">
        <v>41240</v>
      </c>
      <c r="D154" s="2">
        <v>60236.07</v>
      </c>
      <c r="E154" s="2">
        <v>33683.4</v>
      </c>
      <c r="F154" s="2">
        <v>39820.85</v>
      </c>
      <c r="G154" s="2">
        <v>27714.33</v>
      </c>
      <c r="H154" s="8"/>
      <c r="I154" s="2">
        <v>62859</v>
      </c>
      <c r="J154" s="2">
        <v>40000</v>
      </c>
      <c r="K154" s="8"/>
      <c r="L154" s="2">
        <v>29203</v>
      </c>
      <c r="M154" s="7">
        <f t="shared" ref="M154:M160" si="5">+L154-J154</f>
        <v>-10797</v>
      </c>
    </row>
    <row r="155" spans="1:13" ht="15" x14ac:dyDescent="0.2">
      <c r="A155" s="20" t="s">
        <v>148</v>
      </c>
      <c r="B155" s="19" t="s">
        <v>42</v>
      </c>
      <c r="C155" s="16">
        <v>3874</v>
      </c>
      <c r="D155" s="2">
        <v>5318.45</v>
      </c>
      <c r="E155" s="2">
        <v>2923.34</v>
      </c>
      <c r="F155" s="2">
        <v>3373.75</v>
      </c>
      <c r="G155" s="2">
        <v>2187.02</v>
      </c>
      <c r="H155" s="8"/>
      <c r="I155" s="2">
        <v>5029</v>
      </c>
      <c r="J155" s="2">
        <v>3200</v>
      </c>
      <c r="K155" s="8"/>
      <c r="L155" s="2">
        <v>2336</v>
      </c>
      <c r="M155" s="7">
        <f t="shared" si="5"/>
        <v>-864</v>
      </c>
    </row>
    <row r="156" spans="1:13" ht="15" x14ac:dyDescent="0.2">
      <c r="A156" s="20" t="s">
        <v>147</v>
      </c>
      <c r="B156" s="19" t="s">
        <v>62</v>
      </c>
      <c r="C156" s="16">
        <v>18</v>
      </c>
      <c r="D156" s="2">
        <v>11.7</v>
      </c>
      <c r="E156" s="2">
        <v>0</v>
      </c>
      <c r="F156" s="2"/>
      <c r="G156" s="2">
        <v>324.13</v>
      </c>
      <c r="H156" s="8"/>
      <c r="I156" s="2"/>
      <c r="J156" s="2"/>
      <c r="K156" s="8"/>
      <c r="L156" s="2">
        <v>0</v>
      </c>
      <c r="M156" s="7">
        <f t="shared" si="5"/>
        <v>0</v>
      </c>
    </row>
    <row r="157" spans="1:13" ht="15" x14ac:dyDescent="0.2">
      <c r="A157" s="20" t="s">
        <v>146</v>
      </c>
      <c r="B157" s="19" t="s">
        <v>38</v>
      </c>
      <c r="C157" s="16">
        <v>111</v>
      </c>
      <c r="D157" s="2">
        <v>87.01</v>
      </c>
      <c r="E157" s="2">
        <v>647.65</v>
      </c>
      <c r="F157" s="2">
        <v>1301.17</v>
      </c>
      <c r="G157" s="2">
        <v>617.21</v>
      </c>
      <c r="H157" s="8"/>
      <c r="I157" s="2">
        <v>82</v>
      </c>
      <c r="J157" s="2">
        <v>82</v>
      </c>
      <c r="K157" s="8"/>
      <c r="L157" s="2">
        <v>38</v>
      </c>
      <c r="M157" s="7">
        <f t="shared" si="5"/>
        <v>-44</v>
      </c>
    </row>
    <row r="158" spans="1:13" ht="15" x14ac:dyDescent="0.2">
      <c r="A158" s="20">
        <v>6071300</v>
      </c>
      <c r="B158" s="19" t="s">
        <v>145</v>
      </c>
      <c r="C158" s="16">
        <v>0</v>
      </c>
      <c r="D158" s="2">
        <v>421.17</v>
      </c>
      <c r="E158" s="2">
        <v>188.65</v>
      </c>
      <c r="F158" s="2"/>
      <c r="G158" s="2">
        <v>0</v>
      </c>
      <c r="H158" s="8"/>
      <c r="I158" s="2">
        <v>250</v>
      </c>
      <c r="J158" s="2">
        <v>250</v>
      </c>
      <c r="K158" s="8"/>
      <c r="L158" s="2">
        <v>250</v>
      </c>
      <c r="M158" s="7">
        <f t="shared" si="5"/>
        <v>0</v>
      </c>
    </row>
    <row r="159" spans="1:13" ht="15" x14ac:dyDescent="0.2">
      <c r="A159" s="20" t="s">
        <v>144</v>
      </c>
      <c r="B159" s="19" t="s">
        <v>12</v>
      </c>
      <c r="C159" s="16">
        <v>749</v>
      </c>
      <c r="D159" s="2">
        <v>1967.46</v>
      </c>
      <c r="E159" s="2">
        <v>1154.2</v>
      </c>
      <c r="F159" s="2">
        <v>629.27</v>
      </c>
      <c r="G159" s="2">
        <v>1285.24</v>
      </c>
      <c r="H159" s="8"/>
      <c r="I159" s="2">
        <v>1200</v>
      </c>
      <c r="J159" s="2">
        <v>1200</v>
      </c>
      <c r="K159" s="8"/>
      <c r="L159" s="2">
        <v>1200</v>
      </c>
      <c r="M159" s="7">
        <f t="shared" si="5"/>
        <v>0</v>
      </c>
    </row>
    <row r="160" spans="1:13" ht="15" x14ac:dyDescent="0.2">
      <c r="A160" s="20" t="s">
        <v>143</v>
      </c>
      <c r="B160" s="19" t="s">
        <v>8</v>
      </c>
      <c r="C160" s="16">
        <v>444</v>
      </c>
      <c r="D160" s="2">
        <v>1106.8800000000001</v>
      </c>
      <c r="E160" s="2">
        <v>0</v>
      </c>
      <c r="F160" s="2"/>
      <c r="G160" s="2">
        <v>0</v>
      </c>
      <c r="H160" s="8"/>
      <c r="I160" s="2">
        <v>500</v>
      </c>
      <c r="J160" s="2">
        <v>500</v>
      </c>
      <c r="K160" s="8"/>
      <c r="L160" s="2">
        <v>250</v>
      </c>
      <c r="M160" s="7">
        <f t="shared" si="5"/>
        <v>-250</v>
      </c>
    </row>
    <row r="161" spans="1:15" ht="15" x14ac:dyDescent="0.2">
      <c r="A161" s="20"/>
      <c r="B161" s="19"/>
      <c r="C161" s="16"/>
      <c r="D161" s="2"/>
      <c r="E161" s="2"/>
      <c r="F161" s="2"/>
      <c r="G161" s="2"/>
      <c r="H161" s="8"/>
      <c r="I161" s="2"/>
      <c r="J161" s="2"/>
      <c r="K161" s="8"/>
      <c r="L161" s="2"/>
    </row>
    <row r="162" spans="1:15" s="28" customFormat="1" ht="15" x14ac:dyDescent="0.25">
      <c r="A162" s="27"/>
      <c r="B162" s="26" t="s">
        <v>142</v>
      </c>
      <c r="C162" s="16">
        <f>SUM(C154:C160)</f>
        <v>46436</v>
      </c>
      <c r="D162" s="2">
        <f>SUM(D154:D160)</f>
        <v>69148.740000000005</v>
      </c>
      <c r="E162" s="2">
        <f>SUM(E154:E160)</f>
        <v>38597.240000000005</v>
      </c>
      <c r="F162" s="2">
        <f>SUM(F154:F160)</f>
        <v>45125.039999999994</v>
      </c>
      <c r="G162" s="2">
        <f>SUM(G154:G160)</f>
        <v>32127.930000000004</v>
      </c>
      <c r="H162" s="8"/>
      <c r="I162" s="2">
        <f>SUM(I154:I160)</f>
        <v>69920</v>
      </c>
      <c r="J162" s="2">
        <f>SUM(J154:J160)</f>
        <v>45232</v>
      </c>
      <c r="K162" s="8"/>
      <c r="L162" s="2">
        <f>SUM(L154:L160)</f>
        <v>33277</v>
      </c>
      <c r="M162" s="7">
        <f>+L162-J162</f>
        <v>-11955</v>
      </c>
      <c r="O162" s="29"/>
    </row>
    <row r="163" spans="1:15" s="28" customFormat="1" ht="15" x14ac:dyDescent="0.25">
      <c r="A163" s="27"/>
      <c r="B163" s="26"/>
      <c r="C163" s="16"/>
      <c r="D163" s="2"/>
      <c r="E163" s="2"/>
      <c r="F163" s="2"/>
      <c r="G163" s="2"/>
      <c r="H163" s="8"/>
      <c r="I163" s="2"/>
      <c r="J163" s="2"/>
      <c r="K163" s="8"/>
      <c r="L163" s="2"/>
      <c r="M163" s="3"/>
      <c r="O163" s="29"/>
    </row>
    <row r="164" spans="1:15" ht="15" x14ac:dyDescent="0.25">
      <c r="A164" s="15" t="s">
        <v>4</v>
      </c>
      <c r="B164" s="14" t="s">
        <v>141</v>
      </c>
      <c r="C164" s="2">
        <f>+C162+C152+C136+C111+C86</f>
        <v>1151613</v>
      </c>
      <c r="D164" s="2">
        <f>+D162+D152+D136+D111+D86</f>
        <v>1341454.58</v>
      </c>
      <c r="E164" s="2">
        <f>+E162+E152+E136+E111+E86</f>
        <v>1196697.2400000002</v>
      </c>
      <c r="F164" s="2">
        <f>+F162+F152+F136+F111+F86</f>
        <v>1526616.7560000001</v>
      </c>
      <c r="G164" s="2">
        <f>+G162+G152+G136+G111+G86</f>
        <v>1192838.4300000002</v>
      </c>
      <c r="H164" s="8"/>
      <c r="I164" s="2">
        <f>+I162+I152+I136+I111+I86</f>
        <v>1634098.3</v>
      </c>
      <c r="J164" s="2">
        <f>+J162+J152+J136+J111+J86</f>
        <v>1609010</v>
      </c>
      <c r="K164" s="8"/>
      <c r="L164" s="2">
        <f>+L162+L152+L136+L111+L86</f>
        <v>1571899</v>
      </c>
      <c r="M164" s="7">
        <f>+L164-J164</f>
        <v>-37111</v>
      </c>
    </row>
    <row r="165" spans="1:15" ht="15" x14ac:dyDescent="0.2">
      <c r="D165" s="2"/>
      <c r="E165" s="2"/>
      <c r="F165" s="2"/>
      <c r="G165" s="2"/>
      <c r="H165" s="8"/>
      <c r="I165" s="2"/>
      <c r="J165" s="2"/>
      <c r="K165" s="8"/>
      <c r="L165" s="2"/>
    </row>
    <row r="166" spans="1:15" ht="15" x14ac:dyDescent="0.25">
      <c r="A166" s="24" t="s">
        <v>140</v>
      </c>
      <c r="B166" s="23" t="s">
        <v>139</v>
      </c>
      <c r="D166" s="2"/>
      <c r="E166" s="2"/>
      <c r="F166" s="2"/>
      <c r="G166" s="2"/>
      <c r="H166" s="8"/>
      <c r="I166" s="2"/>
      <c r="J166" s="2"/>
      <c r="K166" s="8"/>
      <c r="L166" s="2"/>
    </row>
    <row r="167" spans="1:15" ht="15" x14ac:dyDescent="0.25">
      <c r="A167" s="22" t="s">
        <v>47</v>
      </c>
      <c r="B167" s="21" t="s">
        <v>46</v>
      </c>
      <c r="D167" s="2"/>
      <c r="E167" s="2"/>
      <c r="F167" s="2"/>
      <c r="G167" s="2"/>
      <c r="H167" s="8"/>
      <c r="I167" s="2"/>
      <c r="J167" s="2"/>
      <c r="K167" s="8"/>
      <c r="L167" s="2"/>
    </row>
    <row r="168" spans="1:15" ht="15" x14ac:dyDescent="0.2">
      <c r="A168" s="20" t="s">
        <v>138</v>
      </c>
      <c r="B168" s="19" t="s">
        <v>137</v>
      </c>
      <c r="C168" s="16">
        <v>676230</v>
      </c>
      <c r="D168" s="2">
        <v>793144.54</v>
      </c>
      <c r="E168" s="2">
        <v>725138.85</v>
      </c>
      <c r="F168" s="2">
        <v>1037671.5</v>
      </c>
      <c r="G168" s="2">
        <v>961743.32</v>
      </c>
      <c r="H168" s="8"/>
      <c r="I168" s="2">
        <v>1150000</v>
      </c>
      <c r="J168" s="2">
        <v>1320000</v>
      </c>
      <c r="K168" s="8"/>
      <c r="L168" s="2">
        <f>1231553+115665</f>
        <v>1347218</v>
      </c>
      <c r="M168" s="7">
        <f t="shared" ref="M168:M207" si="6">+L168-J168</f>
        <v>27218</v>
      </c>
    </row>
    <row r="169" spans="1:15" ht="15" x14ac:dyDescent="0.2">
      <c r="A169" s="20" t="s">
        <v>136</v>
      </c>
      <c r="B169" s="19" t="s">
        <v>135</v>
      </c>
      <c r="C169" s="16">
        <v>0</v>
      </c>
      <c r="D169" s="2">
        <v>2250</v>
      </c>
      <c r="E169" s="2">
        <v>9570</v>
      </c>
      <c r="F169" s="2">
        <v>50469.64</v>
      </c>
      <c r="G169" s="2">
        <v>31345</v>
      </c>
      <c r="H169" s="8"/>
      <c r="I169" s="2">
        <v>55120</v>
      </c>
      <c r="J169" s="2">
        <v>55120</v>
      </c>
      <c r="K169" s="8"/>
      <c r="L169" s="2">
        <v>50000</v>
      </c>
      <c r="M169" s="7">
        <f t="shared" si="6"/>
        <v>-5120</v>
      </c>
    </row>
    <row r="170" spans="1:15" ht="15" x14ac:dyDescent="0.2">
      <c r="A170" s="20" t="s">
        <v>134</v>
      </c>
      <c r="B170" s="19" t="s">
        <v>133</v>
      </c>
      <c r="C170" s="16">
        <v>55881</v>
      </c>
      <c r="D170" s="2">
        <v>57543.17</v>
      </c>
      <c r="E170" s="2">
        <v>55670.48</v>
      </c>
      <c r="F170" s="2">
        <v>82622.080000000002</v>
      </c>
      <c r="G170" s="2">
        <v>69072.41</v>
      </c>
      <c r="H170" s="8"/>
      <c r="I170" s="2">
        <f>8650+12100+68163</f>
        <v>88913</v>
      </c>
      <c r="J170" s="2">
        <v>110010</v>
      </c>
      <c r="K170" s="8"/>
      <c r="L170" s="2">
        <f>98524+9253</f>
        <v>107777</v>
      </c>
      <c r="M170" s="7">
        <f t="shared" si="6"/>
        <v>-2233</v>
      </c>
    </row>
    <row r="171" spans="1:15" ht="15" x14ac:dyDescent="0.2">
      <c r="A171" s="20" t="s">
        <v>132</v>
      </c>
      <c r="B171" s="19" t="s">
        <v>131</v>
      </c>
      <c r="C171" s="16">
        <v>152064</v>
      </c>
      <c r="D171" s="2">
        <v>142017.5</v>
      </c>
      <c r="E171" s="2">
        <v>140830.78</v>
      </c>
      <c r="F171" s="2">
        <v>192240.68</v>
      </c>
      <c r="G171" s="2">
        <v>207122.66</v>
      </c>
      <c r="H171" s="8"/>
      <c r="I171" s="2">
        <f>6469+266647+10641+2672+1879</f>
        <v>288308</v>
      </c>
      <c r="J171" s="2">
        <v>288308</v>
      </c>
      <c r="K171" s="8"/>
      <c r="L171" s="2">
        <v>353311</v>
      </c>
      <c r="M171" s="7">
        <f t="shared" si="6"/>
        <v>65003</v>
      </c>
    </row>
    <row r="172" spans="1:15" ht="15" x14ac:dyDescent="0.2">
      <c r="A172" s="20" t="s">
        <v>130</v>
      </c>
      <c r="B172" s="19" t="s">
        <v>129</v>
      </c>
      <c r="C172" s="16">
        <v>80802</v>
      </c>
      <c r="D172" s="2">
        <v>98566.28</v>
      </c>
      <c r="E172" s="2">
        <v>68124.479999999996</v>
      </c>
      <c r="F172" s="2">
        <v>90168.43</v>
      </c>
      <c r="G172" s="2">
        <v>97424.36</v>
      </c>
      <c r="H172" s="8"/>
      <c r="I172" s="2">
        <f>144847+18380</f>
        <v>163227</v>
      </c>
      <c r="J172" s="2">
        <v>163227</v>
      </c>
      <c r="K172" s="8"/>
      <c r="L172" s="2">
        <f>157319+19663</f>
        <v>176982</v>
      </c>
      <c r="M172" s="7">
        <f t="shared" si="6"/>
        <v>13755</v>
      </c>
    </row>
    <row r="173" spans="1:15" ht="15" x14ac:dyDescent="0.2">
      <c r="A173" s="20" t="s">
        <v>128</v>
      </c>
      <c r="B173" s="19" t="s">
        <v>127</v>
      </c>
      <c r="C173" s="16">
        <v>10188</v>
      </c>
      <c r="D173" s="2">
        <v>16231.68</v>
      </c>
      <c r="E173" s="2">
        <v>5561.98</v>
      </c>
      <c r="F173" s="2">
        <v>77009.759999999995</v>
      </c>
      <c r="G173" s="2">
        <v>29645.37</v>
      </c>
      <c r="H173" s="8"/>
      <c r="I173" s="2">
        <v>20000</v>
      </c>
      <c r="J173" s="2">
        <v>20000</v>
      </c>
      <c r="K173" s="8"/>
      <c r="L173" s="2">
        <v>12000</v>
      </c>
      <c r="M173" s="7">
        <f t="shared" si="6"/>
        <v>-8000</v>
      </c>
    </row>
    <row r="174" spans="1:15" ht="15" x14ac:dyDescent="0.2">
      <c r="A174" s="20" t="s">
        <v>126</v>
      </c>
      <c r="B174" s="19" t="s">
        <v>125</v>
      </c>
      <c r="C174" s="16">
        <v>25001</v>
      </c>
      <c r="D174" s="2">
        <v>31230.12</v>
      </c>
      <c r="E174" s="2">
        <v>19763.8</v>
      </c>
      <c r="F174" s="2">
        <v>8095.98</v>
      </c>
      <c r="G174" s="2">
        <v>36203.97</v>
      </c>
      <c r="H174" s="8"/>
      <c r="I174" s="2">
        <f>29055+5158+3687</f>
        <v>37900</v>
      </c>
      <c r="J174" s="2">
        <v>37900</v>
      </c>
      <c r="K174" s="8"/>
      <c r="L174" s="2">
        <v>45940</v>
      </c>
      <c r="M174" s="7">
        <f t="shared" si="6"/>
        <v>8040</v>
      </c>
    </row>
    <row r="175" spans="1:15" ht="15" x14ac:dyDescent="0.2">
      <c r="A175" s="20" t="s">
        <v>124</v>
      </c>
      <c r="B175" s="19" t="s">
        <v>123</v>
      </c>
      <c r="C175" s="16">
        <v>120533</v>
      </c>
      <c r="D175" s="2">
        <v>128146.94</v>
      </c>
      <c r="E175" s="2">
        <v>101451.3</v>
      </c>
      <c r="F175" s="2">
        <v>223940.33</v>
      </c>
      <c r="G175" s="2">
        <v>246977.55</v>
      </c>
      <c r="H175" s="8"/>
      <c r="I175" s="2">
        <f>270263+51628</f>
        <v>321891</v>
      </c>
      <c r="J175" s="2">
        <v>321891</v>
      </c>
      <c r="K175" s="8"/>
      <c r="L175" s="2">
        <v>354203</v>
      </c>
      <c r="M175" s="7">
        <f t="shared" si="6"/>
        <v>32312</v>
      </c>
    </row>
    <row r="176" spans="1:15" ht="15" x14ac:dyDescent="0.2">
      <c r="A176" s="20" t="s">
        <v>122</v>
      </c>
      <c r="B176" s="19" t="s">
        <v>121</v>
      </c>
      <c r="C176" s="16">
        <v>10228</v>
      </c>
      <c r="D176" s="2">
        <v>11300.56</v>
      </c>
      <c r="E176" s="2">
        <v>8147.5</v>
      </c>
      <c r="F176" s="2">
        <v>17331.79</v>
      </c>
      <c r="G176" s="2">
        <v>17193.43</v>
      </c>
      <c r="H176" s="8"/>
      <c r="I176" s="2">
        <f>21621+4130</f>
        <v>25751</v>
      </c>
      <c r="J176" s="2">
        <v>25751</v>
      </c>
      <c r="K176" s="8"/>
      <c r="L176" s="2">
        <f>4537+23799</f>
        <v>28336</v>
      </c>
      <c r="M176" s="7">
        <f t="shared" si="6"/>
        <v>2585</v>
      </c>
    </row>
    <row r="177" spans="1:13" ht="15" x14ac:dyDescent="0.2">
      <c r="A177" s="20" t="s">
        <v>120</v>
      </c>
      <c r="B177" s="19" t="s">
        <v>119</v>
      </c>
      <c r="C177" s="16">
        <v>41198</v>
      </c>
      <c r="D177" s="2">
        <v>39635.67</v>
      </c>
      <c r="E177" s="2">
        <v>23581.19</v>
      </c>
      <c r="F177" s="2">
        <v>78593.440000000002</v>
      </c>
      <c r="G177" s="2">
        <v>80808.53</v>
      </c>
      <c r="H177" s="8"/>
      <c r="I177" s="2">
        <f>122947+5856+1474</f>
        <v>130277</v>
      </c>
      <c r="J177" s="2">
        <v>130277</v>
      </c>
      <c r="K177" s="8"/>
      <c r="L177" s="2">
        <f>144310+5252+1474+698</f>
        <v>151734</v>
      </c>
      <c r="M177" s="7">
        <f t="shared" si="6"/>
        <v>21457</v>
      </c>
    </row>
    <row r="178" spans="1:13" ht="15" x14ac:dyDescent="0.2">
      <c r="A178" s="20" t="s">
        <v>118</v>
      </c>
      <c r="B178" s="19" t="s">
        <v>117</v>
      </c>
      <c r="C178" s="16">
        <v>1799</v>
      </c>
      <c r="D178" s="2">
        <v>2200.7800000000002</v>
      </c>
      <c r="E178" s="2">
        <v>3043.2</v>
      </c>
      <c r="F178" s="2">
        <v>1929.9</v>
      </c>
      <c r="G178" s="2">
        <v>2206.0500000000002</v>
      </c>
      <c r="H178" s="8"/>
      <c r="I178" s="2">
        <f>4974+986</f>
        <v>5960</v>
      </c>
      <c r="J178" s="2">
        <v>5960</v>
      </c>
      <c r="K178" s="8"/>
      <c r="L178" s="2">
        <f>530+2694</f>
        <v>3224</v>
      </c>
      <c r="M178" s="7">
        <f t="shared" si="6"/>
        <v>-2736</v>
      </c>
    </row>
    <row r="179" spans="1:13" ht="15" x14ac:dyDescent="0.2">
      <c r="A179" s="20">
        <v>6030250</v>
      </c>
      <c r="B179" s="19" t="s">
        <v>116</v>
      </c>
      <c r="C179" s="16"/>
      <c r="D179" s="2"/>
      <c r="E179" s="2"/>
      <c r="F179" s="2">
        <v>218.25</v>
      </c>
      <c r="G179" s="2">
        <v>2698.36</v>
      </c>
      <c r="H179" s="8"/>
      <c r="I179" s="2"/>
      <c r="J179" s="2">
        <v>2700</v>
      </c>
      <c r="K179" s="8"/>
      <c r="L179" s="2">
        <v>1500</v>
      </c>
      <c r="M179" s="7">
        <f t="shared" si="6"/>
        <v>-1200</v>
      </c>
    </row>
    <row r="180" spans="1:13" ht="15" x14ac:dyDescent="0.2">
      <c r="A180" s="20" t="s">
        <v>115</v>
      </c>
      <c r="B180" s="19" t="s">
        <v>114</v>
      </c>
      <c r="C180" s="16">
        <v>226</v>
      </c>
      <c r="D180" s="2">
        <v>161.86000000000001</v>
      </c>
      <c r="E180" s="2">
        <v>1384.45</v>
      </c>
      <c r="F180" s="2">
        <v>2698.66</v>
      </c>
      <c r="G180" s="2">
        <v>5345.85</v>
      </c>
      <c r="H180" s="8"/>
      <c r="I180" s="2">
        <f>351+67</f>
        <v>418</v>
      </c>
      <c r="J180" s="2">
        <v>7500</v>
      </c>
      <c r="K180" s="8"/>
      <c r="L180" s="2">
        <v>460</v>
      </c>
      <c r="M180" s="7">
        <f t="shared" si="6"/>
        <v>-7040</v>
      </c>
    </row>
    <row r="181" spans="1:13" ht="15" x14ac:dyDescent="0.2">
      <c r="A181" s="20" t="s">
        <v>113</v>
      </c>
      <c r="B181" s="19" t="s">
        <v>37</v>
      </c>
      <c r="C181" s="16">
        <v>157168</v>
      </c>
      <c r="D181" s="2">
        <v>166288.71</v>
      </c>
      <c r="E181" s="2">
        <v>205211.96</v>
      </c>
      <c r="F181" s="2">
        <v>202842.41</v>
      </c>
      <c r="G181" s="2">
        <v>179439.55</v>
      </c>
      <c r="H181" s="8"/>
      <c r="I181" s="2">
        <v>190320</v>
      </c>
      <c r="J181" s="2">
        <v>190320</v>
      </c>
      <c r="K181" s="8"/>
      <c r="L181" s="2">
        <v>196737</v>
      </c>
      <c r="M181" s="7">
        <f t="shared" si="6"/>
        <v>6417</v>
      </c>
    </row>
    <row r="182" spans="1:13" ht="15" x14ac:dyDescent="0.2">
      <c r="A182" s="20" t="s">
        <v>112</v>
      </c>
      <c r="B182" s="19" t="s">
        <v>36</v>
      </c>
      <c r="C182" s="16">
        <v>13223</v>
      </c>
      <c r="D182" s="2">
        <v>20974.02</v>
      </c>
      <c r="E182" s="2">
        <v>19302.919999999998</v>
      </c>
      <c r="F182" s="2">
        <v>17279.099999999999</v>
      </c>
      <c r="G182" s="2">
        <v>15072.02</v>
      </c>
      <c r="H182" s="8"/>
      <c r="I182" s="2">
        <v>16250</v>
      </c>
      <c r="J182" s="2">
        <v>16250</v>
      </c>
      <c r="K182" s="8"/>
      <c r="L182" s="2">
        <v>19680</v>
      </c>
      <c r="M182" s="7">
        <f t="shared" si="6"/>
        <v>3430</v>
      </c>
    </row>
    <row r="183" spans="1:13" ht="15" x14ac:dyDescent="0.2">
      <c r="A183" s="20" t="s">
        <v>111</v>
      </c>
      <c r="B183" s="19" t="s">
        <v>34</v>
      </c>
      <c r="C183" s="16">
        <v>3513</v>
      </c>
      <c r="D183" s="2">
        <v>3147.89</v>
      </c>
      <c r="E183" s="2">
        <v>2830.45</v>
      </c>
      <c r="F183" s="2">
        <v>11016.29</v>
      </c>
      <c r="G183" s="2">
        <v>17254.490000000002</v>
      </c>
      <c r="H183" s="8"/>
      <c r="I183" s="2">
        <v>8000</v>
      </c>
      <c r="J183" s="2">
        <v>18000</v>
      </c>
      <c r="K183" s="8"/>
      <c r="L183" s="2">
        <v>10000</v>
      </c>
      <c r="M183" s="7">
        <f t="shared" si="6"/>
        <v>-8000</v>
      </c>
    </row>
    <row r="184" spans="1:13" ht="15" x14ac:dyDescent="0.2">
      <c r="A184" s="20" t="s">
        <v>110</v>
      </c>
      <c r="B184" s="19" t="s">
        <v>33</v>
      </c>
      <c r="C184" s="16">
        <v>7876</v>
      </c>
      <c r="D184" s="2">
        <v>8659.57</v>
      </c>
      <c r="E184" s="2">
        <v>4580.3500000000004</v>
      </c>
      <c r="F184" s="2">
        <v>5397.32</v>
      </c>
      <c r="G184" s="2">
        <v>4006.29</v>
      </c>
      <c r="H184" s="8"/>
      <c r="I184" s="2">
        <v>6489.91</v>
      </c>
      <c r="J184" s="2">
        <v>6490</v>
      </c>
      <c r="K184" s="8"/>
      <c r="L184" s="2">
        <v>6710</v>
      </c>
      <c r="M184" s="7">
        <f t="shared" si="6"/>
        <v>220</v>
      </c>
    </row>
    <row r="185" spans="1:13" ht="15" x14ac:dyDescent="0.2">
      <c r="A185" s="20" t="s">
        <v>109</v>
      </c>
      <c r="B185" s="19" t="s">
        <v>31</v>
      </c>
      <c r="C185" s="16">
        <v>22435</v>
      </c>
      <c r="D185" s="2">
        <v>18414.25</v>
      </c>
      <c r="E185" s="2">
        <v>15920.44</v>
      </c>
      <c r="F185" s="2">
        <v>26310.71</v>
      </c>
      <c r="G185" s="2">
        <v>15994.09</v>
      </c>
      <c r="H185" s="8"/>
      <c r="I185" s="2">
        <v>15500</v>
      </c>
      <c r="J185" s="2">
        <v>15500</v>
      </c>
      <c r="K185" s="8"/>
      <c r="L185" s="2">
        <v>26000</v>
      </c>
      <c r="M185" s="7">
        <f t="shared" si="6"/>
        <v>10500</v>
      </c>
    </row>
    <row r="186" spans="1:13" ht="15" x14ac:dyDescent="0.2">
      <c r="A186" s="20" t="s">
        <v>108</v>
      </c>
      <c r="B186" s="19" t="s">
        <v>29</v>
      </c>
      <c r="C186" s="16">
        <v>2450</v>
      </c>
      <c r="D186" s="2">
        <v>2907.5</v>
      </c>
      <c r="E186" s="2">
        <v>2212.98</v>
      </c>
      <c r="F186" s="2">
        <v>2995</v>
      </c>
      <c r="G186" s="2">
        <v>0</v>
      </c>
      <c r="H186" s="8"/>
      <c r="I186" s="2"/>
      <c r="J186" s="2">
        <v>0</v>
      </c>
      <c r="K186" s="8"/>
      <c r="L186" s="2"/>
      <c r="M186" s="7">
        <f t="shared" si="6"/>
        <v>0</v>
      </c>
    </row>
    <row r="187" spans="1:13" ht="15" x14ac:dyDescent="0.2">
      <c r="A187" s="20" t="s">
        <v>107</v>
      </c>
      <c r="B187" s="19" t="s">
        <v>28</v>
      </c>
      <c r="C187" s="16">
        <v>212</v>
      </c>
      <c r="D187" s="2">
        <v>427.5</v>
      </c>
      <c r="E187" s="2">
        <v>432</v>
      </c>
      <c r="F187" s="2">
        <v>438</v>
      </c>
      <c r="G187" s="2">
        <v>0</v>
      </c>
      <c r="H187" s="8"/>
      <c r="I187" s="2"/>
      <c r="J187" s="2">
        <v>0</v>
      </c>
      <c r="K187" s="8"/>
      <c r="L187" s="2"/>
      <c r="M187" s="7">
        <f t="shared" si="6"/>
        <v>0</v>
      </c>
    </row>
    <row r="188" spans="1:13" ht="15" x14ac:dyDescent="0.2">
      <c r="A188" s="20" t="s">
        <v>106</v>
      </c>
      <c r="B188" s="19" t="s">
        <v>26</v>
      </c>
      <c r="C188" s="16">
        <v>3711</v>
      </c>
      <c r="D188" s="2">
        <v>2791.67</v>
      </c>
      <c r="E188" s="2">
        <v>2687.27</v>
      </c>
      <c r="F188" s="2">
        <v>5448.95</v>
      </c>
      <c r="G188" s="2">
        <v>0</v>
      </c>
      <c r="H188" s="8"/>
      <c r="I188" s="2"/>
      <c r="J188" s="2">
        <v>0</v>
      </c>
      <c r="K188" s="8"/>
      <c r="L188" s="2"/>
      <c r="M188" s="7">
        <f t="shared" si="6"/>
        <v>0</v>
      </c>
    </row>
    <row r="189" spans="1:13" ht="15" x14ac:dyDescent="0.2">
      <c r="A189" s="20" t="s">
        <v>105</v>
      </c>
      <c r="B189" s="19" t="s">
        <v>22</v>
      </c>
      <c r="C189" s="16">
        <v>23160</v>
      </c>
      <c r="D189" s="2">
        <v>40171.89</v>
      </c>
      <c r="E189" s="2">
        <v>39764.980000000003</v>
      </c>
      <c r="F189" s="2">
        <v>47323.88</v>
      </c>
      <c r="G189" s="2">
        <v>42142.51</v>
      </c>
      <c r="H189" s="8"/>
      <c r="I189" s="2">
        <v>55000</v>
      </c>
      <c r="J189" s="2">
        <v>55000</v>
      </c>
      <c r="K189" s="8"/>
      <c r="L189" s="2">
        <v>55000</v>
      </c>
      <c r="M189" s="7">
        <f t="shared" si="6"/>
        <v>0</v>
      </c>
    </row>
    <row r="190" spans="1:13" ht="15" x14ac:dyDescent="0.2">
      <c r="A190" s="20">
        <v>6030603</v>
      </c>
      <c r="B190" s="19" t="s">
        <v>104</v>
      </c>
      <c r="C190" s="16"/>
      <c r="D190" s="2"/>
      <c r="E190" s="2"/>
      <c r="F190" s="2"/>
      <c r="G190" s="2">
        <v>1428.15</v>
      </c>
      <c r="H190" s="8"/>
      <c r="I190" s="2"/>
      <c r="J190" s="2">
        <v>2500</v>
      </c>
      <c r="K190" s="8"/>
      <c r="L190" s="2">
        <v>5000</v>
      </c>
      <c r="M190" s="7">
        <f t="shared" si="6"/>
        <v>2500</v>
      </c>
    </row>
    <row r="191" spans="1:13" ht="15" x14ac:dyDescent="0.2">
      <c r="A191" s="20">
        <v>6030605</v>
      </c>
      <c r="B191" s="19" t="s">
        <v>103</v>
      </c>
      <c r="C191" s="16"/>
      <c r="D191" s="2"/>
      <c r="E191" s="2"/>
      <c r="F191" s="2">
        <v>60.52</v>
      </c>
      <c r="G191" s="2">
        <v>298.3</v>
      </c>
      <c r="H191" s="8"/>
      <c r="I191" s="2"/>
      <c r="J191" s="2">
        <v>500</v>
      </c>
      <c r="K191" s="8"/>
      <c r="L191" s="2">
        <v>500</v>
      </c>
      <c r="M191" s="7">
        <f t="shared" si="6"/>
        <v>0</v>
      </c>
    </row>
    <row r="192" spans="1:13" ht="15" x14ac:dyDescent="0.2">
      <c r="A192" s="20" t="s">
        <v>102</v>
      </c>
      <c r="B192" s="19" t="s">
        <v>56</v>
      </c>
      <c r="C192" s="16">
        <v>34396</v>
      </c>
      <c r="D192" s="2">
        <v>27464.74</v>
      </c>
      <c r="E192" s="2">
        <v>37672.65</v>
      </c>
      <c r="F192" s="2">
        <v>37423.78</v>
      </c>
      <c r="G192" s="2">
        <v>34862.550000000003</v>
      </c>
      <c r="H192" s="8"/>
      <c r="I192" s="2">
        <v>25000</v>
      </c>
      <c r="J192" s="2">
        <v>35000</v>
      </c>
      <c r="K192" s="8"/>
      <c r="L192" s="2">
        <v>30000</v>
      </c>
      <c r="M192" s="7">
        <f t="shared" si="6"/>
        <v>-5000</v>
      </c>
    </row>
    <row r="193" spans="1:13" ht="15" x14ac:dyDescent="0.2">
      <c r="A193" s="20" t="s">
        <v>101</v>
      </c>
      <c r="B193" s="19" t="s">
        <v>100</v>
      </c>
      <c r="C193" s="16">
        <v>10778</v>
      </c>
      <c r="D193" s="2">
        <v>10367.9</v>
      </c>
      <c r="E193" s="2">
        <v>12796.5</v>
      </c>
      <c r="F193" s="2">
        <v>5873</v>
      </c>
      <c r="G193" s="2">
        <v>2209</v>
      </c>
      <c r="H193" s="8"/>
      <c r="I193" s="2">
        <v>20000</v>
      </c>
      <c r="J193" s="2">
        <v>5000</v>
      </c>
      <c r="K193" s="8"/>
      <c r="L193" s="2">
        <v>5000</v>
      </c>
      <c r="M193" s="7">
        <f t="shared" si="6"/>
        <v>0</v>
      </c>
    </row>
    <row r="194" spans="1:13" ht="15" x14ac:dyDescent="0.2">
      <c r="A194" s="20">
        <v>6031125</v>
      </c>
      <c r="B194" s="19" t="s">
        <v>99</v>
      </c>
      <c r="C194" s="16"/>
      <c r="D194" s="2"/>
      <c r="E194" s="2"/>
      <c r="F194" s="2"/>
      <c r="G194" s="2">
        <v>38</v>
      </c>
      <c r="H194" s="8"/>
      <c r="I194" s="2"/>
      <c r="J194" s="2"/>
      <c r="K194" s="8"/>
      <c r="L194" s="2">
        <v>5000</v>
      </c>
      <c r="M194" s="7">
        <f t="shared" si="6"/>
        <v>5000</v>
      </c>
    </row>
    <row r="195" spans="1:13" ht="15" x14ac:dyDescent="0.2">
      <c r="A195" s="20" t="s">
        <v>98</v>
      </c>
      <c r="B195" s="19" t="s">
        <v>18</v>
      </c>
      <c r="C195" s="16">
        <v>79702</v>
      </c>
      <c r="D195" s="2">
        <v>130573.42</v>
      </c>
      <c r="E195" s="2">
        <v>122123.95</v>
      </c>
      <c r="F195" s="2">
        <v>133717.14000000001</v>
      </c>
      <c r="G195" s="2">
        <v>104933.58</v>
      </c>
      <c r="H195" s="8"/>
      <c r="I195" s="2">
        <v>150000</v>
      </c>
      <c r="J195" s="2">
        <v>150000</v>
      </c>
      <c r="K195" s="8"/>
      <c r="L195" s="2">
        <v>150000</v>
      </c>
      <c r="M195" s="7">
        <f t="shared" si="6"/>
        <v>0</v>
      </c>
    </row>
    <row r="196" spans="1:13" ht="15" x14ac:dyDescent="0.2">
      <c r="A196" s="20" t="s">
        <v>97</v>
      </c>
      <c r="B196" s="19" t="s">
        <v>16</v>
      </c>
      <c r="C196" s="16">
        <v>1251</v>
      </c>
      <c r="D196" s="2">
        <v>1205.47</v>
      </c>
      <c r="E196" s="2">
        <v>676.74</v>
      </c>
      <c r="F196" s="2">
        <v>26669.61</v>
      </c>
      <c r="G196" s="2">
        <v>20247.98</v>
      </c>
      <c r="H196" s="8"/>
      <c r="I196" s="2">
        <v>1000</v>
      </c>
      <c r="J196" s="2">
        <v>25000</v>
      </c>
      <c r="K196" s="8"/>
      <c r="L196" s="2">
        <v>80000</v>
      </c>
      <c r="M196" s="7">
        <f t="shared" si="6"/>
        <v>55000</v>
      </c>
    </row>
    <row r="197" spans="1:13" ht="15" x14ac:dyDescent="0.2">
      <c r="A197" s="20" t="s">
        <v>96</v>
      </c>
      <c r="B197" s="19" t="s">
        <v>95</v>
      </c>
      <c r="C197" s="16">
        <v>12089</v>
      </c>
      <c r="D197" s="2">
        <v>7365.48</v>
      </c>
      <c r="E197" s="2">
        <v>12852.77</v>
      </c>
      <c r="F197" s="2">
        <v>30031.31</v>
      </c>
      <c r="G197" s="2">
        <v>9768.5400000000009</v>
      </c>
      <c r="H197" s="8"/>
      <c r="I197" s="2">
        <v>15000</v>
      </c>
      <c r="J197" s="2">
        <v>13000</v>
      </c>
      <c r="K197" s="8"/>
      <c r="L197" s="2">
        <v>12000</v>
      </c>
      <c r="M197" s="7">
        <f t="shared" si="6"/>
        <v>-1000</v>
      </c>
    </row>
    <row r="198" spans="1:13" ht="15" x14ac:dyDescent="0.2">
      <c r="A198" s="20">
        <v>6031425</v>
      </c>
      <c r="B198" s="19" t="s">
        <v>94</v>
      </c>
      <c r="C198" s="16">
        <v>0</v>
      </c>
      <c r="D198" s="2"/>
      <c r="E198" s="2"/>
      <c r="F198" s="2">
        <v>95</v>
      </c>
      <c r="G198" s="2">
        <v>596.29999999999995</v>
      </c>
      <c r="H198" s="8"/>
      <c r="I198" s="2"/>
      <c r="J198" s="2">
        <v>1000</v>
      </c>
      <c r="K198" s="8"/>
      <c r="L198" s="2">
        <v>2000</v>
      </c>
      <c r="M198" s="7">
        <f t="shared" si="6"/>
        <v>1000</v>
      </c>
    </row>
    <row r="199" spans="1:13" ht="15" x14ac:dyDescent="0.2">
      <c r="A199" s="20">
        <v>6031450</v>
      </c>
      <c r="B199" s="19" t="s">
        <v>93</v>
      </c>
      <c r="C199" s="16">
        <v>0</v>
      </c>
      <c r="D199" s="2"/>
      <c r="E199" s="2"/>
      <c r="F199" s="2">
        <v>3769.13</v>
      </c>
      <c r="G199" s="2">
        <v>950</v>
      </c>
      <c r="H199" s="8"/>
      <c r="I199" s="2"/>
      <c r="J199" s="2">
        <v>1000</v>
      </c>
      <c r="K199" s="8"/>
      <c r="L199" s="2">
        <v>2000</v>
      </c>
      <c r="M199" s="7">
        <f t="shared" si="6"/>
        <v>1000</v>
      </c>
    </row>
    <row r="200" spans="1:13" ht="15" x14ac:dyDescent="0.2">
      <c r="A200" s="20">
        <v>6031475</v>
      </c>
      <c r="B200" s="19" t="s">
        <v>92</v>
      </c>
      <c r="C200" s="16">
        <v>0</v>
      </c>
      <c r="D200" s="2"/>
      <c r="E200" s="2"/>
      <c r="F200" s="2">
        <v>24300.38</v>
      </c>
      <c r="G200" s="2">
        <v>22633.52</v>
      </c>
      <c r="H200" s="8"/>
      <c r="I200" s="2">
        <v>14000</v>
      </c>
      <c r="J200" s="2">
        <v>25000</v>
      </c>
      <c r="K200" s="8"/>
      <c r="L200" s="2">
        <v>25000</v>
      </c>
      <c r="M200" s="7">
        <f t="shared" si="6"/>
        <v>0</v>
      </c>
    </row>
    <row r="201" spans="1:13" ht="15" x14ac:dyDescent="0.2">
      <c r="A201" s="20" t="s">
        <v>91</v>
      </c>
      <c r="B201" s="19" t="s">
        <v>12</v>
      </c>
      <c r="C201" s="16">
        <v>3315</v>
      </c>
      <c r="D201" s="2">
        <v>12980.28</v>
      </c>
      <c r="E201" s="2">
        <v>9569.81</v>
      </c>
      <c r="F201" s="2">
        <v>30857.39</v>
      </c>
      <c r="G201" s="2">
        <v>14425.14</v>
      </c>
      <c r="H201" s="8"/>
      <c r="I201" s="2">
        <v>12000</v>
      </c>
      <c r="J201" s="2">
        <v>15000</v>
      </c>
      <c r="K201" s="8"/>
      <c r="L201" s="2">
        <v>10000</v>
      </c>
      <c r="M201" s="7">
        <f t="shared" si="6"/>
        <v>-5000</v>
      </c>
    </row>
    <row r="202" spans="1:13" ht="15" x14ac:dyDescent="0.2">
      <c r="A202" s="20">
        <v>6031550</v>
      </c>
      <c r="B202" s="19" t="s">
        <v>90</v>
      </c>
      <c r="C202" s="16">
        <v>0</v>
      </c>
      <c r="D202" s="2"/>
      <c r="E202" s="2"/>
      <c r="F202" s="2">
        <v>38652.86</v>
      </c>
      <c r="G202" s="2">
        <v>21462.78</v>
      </c>
      <c r="H202" s="8"/>
      <c r="I202" s="2">
        <v>8000</v>
      </c>
      <c r="J202" s="2">
        <v>20000</v>
      </c>
      <c r="K202" s="8"/>
      <c r="L202" s="2">
        <v>12000</v>
      </c>
      <c r="M202" s="7">
        <f t="shared" si="6"/>
        <v>-8000</v>
      </c>
    </row>
    <row r="203" spans="1:13" ht="15" x14ac:dyDescent="0.2">
      <c r="A203" s="20">
        <v>6031600</v>
      </c>
      <c r="B203" s="19" t="s">
        <v>10</v>
      </c>
      <c r="C203" s="16">
        <v>0</v>
      </c>
      <c r="D203" s="2"/>
      <c r="E203" s="2"/>
      <c r="F203" s="2">
        <v>127.5</v>
      </c>
      <c r="G203" s="2">
        <v>0</v>
      </c>
      <c r="H203" s="8"/>
      <c r="I203" s="2"/>
      <c r="J203" s="2">
        <v>0</v>
      </c>
      <c r="K203" s="8"/>
      <c r="L203" s="2"/>
      <c r="M203" s="7">
        <f t="shared" si="6"/>
        <v>0</v>
      </c>
    </row>
    <row r="204" spans="1:13" ht="15" x14ac:dyDescent="0.2">
      <c r="A204" s="20" t="s">
        <v>89</v>
      </c>
      <c r="B204" s="19" t="s">
        <v>8</v>
      </c>
      <c r="C204" s="16">
        <v>7736</v>
      </c>
      <c r="D204" s="2">
        <v>5581.8</v>
      </c>
      <c r="E204" s="2">
        <v>2006.93</v>
      </c>
      <c r="F204" s="2">
        <v>9088.06</v>
      </c>
      <c r="G204" s="2">
        <v>11581.99</v>
      </c>
      <c r="H204" s="8"/>
      <c r="I204" s="2">
        <v>5000</v>
      </c>
      <c r="J204" s="2">
        <v>11000</v>
      </c>
      <c r="K204" s="8"/>
      <c r="L204" s="2">
        <v>10000</v>
      </c>
      <c r="M204" s="7">
        <f t="shared" si="6"/>
        <v>-1000</v>
      </c>
    </row>
    <row r="205" spans="1:13" ht="15" x14ac:dyDescent="0.2">
      <c r="A205" s="20" t="s">
        <v>88</v>
      </c>
      <c r="B205" s="19" t="s">
        <v>6</v>
      </c>
      <c r="C205" s="16">
        <v>22395</v>
      </c>
      <c r="D205" s="2">
        <v>13233.24</v>
      </c>
      <c r="E205" s="2">
        <v>6173.44</v>
      </c>
      <c r="F205" s="2">
        <v>18739.400000000001</v>
      </c>
      <c r="G205" s="2">
        <v>51377.85</v>
      </c>
      <c r="H205" s="8"/>
      <c r="I205" s="2">
        <v>10000</v>
      </c>
      <c r="J205" s="2">
        <v>50000</v>
      </c>
      <c r="K205" s="8"/>
      <c r="L205" s="2">
        <v>1000</v>
      </c>
      <c r="M205" s="7">
        <f t="shared" si="6"/>
        <v>-49000</v>
      </c>
    </row>
    <row r="206" spans="1:13" ht="15" x14ac:dyDescent="0.2">
      <c r="A206" s="20" t="s">
        <v>87</v>
      </c>
      <c r="B206" s="19" t="s">
        <v>86</v>
      </c>
      <c r="C206" s="16">
        <v>0</v>
      </c>
      <c r="D206" s="2">
        <v>1016.49</v>
      </c>
      <c r="E206" s="2">
        <v>746.03</v>
      </c>
      <c r="F206" s="2">
        <v>3306.25</v>
      </c>
      <c r="G206" s="2">
        <v>1580.17</v>
      </c>
      <c r="H206" s="8"/>
      <c r="I206" s="2">
        <v>1000</v>
      </c>
      <c r="J206" s="2">
        <v>1000</v>
      </c>
      <c r="K206" s="8"/>
      <c r="L206" s="2">
        <v>1500</v>
      </c>
      <c r="M206" s="7">
        <f t="shared" si="6"/>
        <v>500</v>
      </c>
    </row>
    <row r="207" spans="1:13" ht="15" x14ac:dyDescent="0.2">
      <c r="A207" s="20" t="s">
        <v>85</v>
      </c>
      <c r="B207" s="19" t="s">
        <v>5</v>
      </c>
      <c r="C207" s="16">
        <v>69</v>
      </c>
      <c r="D207" s="2">
        <v>141252</v>
      </c>
      <c r="E207" s="2">
        <v>86987.44</v>
      </c>
      <c r="F207" s="2">
        <v>13770.45</v>
      </c>
      <c r="G207" s="2">
        <v>21564.93</v>
      </c>
      <c r="H207" s="8"/>
      <c r="I207" s="2">
        <v>0</v>
      </c>
      <c r="J207" s="2">
        <v>20000</v>
      </c>
      <c r="K207" s="8"/>
      <c r="L207" s="2">
        <v>12000</v>
      </c>
      <c r="M207" s="7">
        <f t="shared" si="6"/>
        <v>-8000</v>
      </c>
    </row>
    <row r="208" spans="1:13" ht="15" x14ac:dyDescent="0.2">
      <c r="A208" s="18"/>
      <c r="B208" s="17"/>
      <c r="C208" s="16"/>
      <c r="D208" s="2"/>
      <c r="E208" s="2"/>
      <c r="F208" s="2"/>
      <c r="G208" s="2"/>
      <c r="H208" s="8"/>
      <c r="I208" s="2"/>
      <c r="J208" s="2"/>
      <c r="K208" s="8"/>
      <c r="L208" s="2"/>
    </row>
    <row r="209" spans="1:13" ht="15" x14ac:dyDescent="0.25">
      <c r="A209" s="15" t="s">
        <v>4</v>
      </c>
      <c r="B209" s="14" t="s">
        <v>84</v>
      </c>
      <c r="C209" s="13">
        <f>SUM(C168:C208)</f>
        <v>1579629</v>
      </c>
      <c r="D209" s="2">
        <f>SUM(D168:D208)</f>
        <v>1937252.9199999997</v>
      </c>
      <c r="E209" s="2">
        <f>SUM(E168:E208)</f>
        <v>1746817.6199999994</v>
      </c>
      <c r="F209" s="2">
        <f>SUM(F168:F208)</f>
        <v>2558523.8799999994</v>
      </c>
      <c r="G209" s="2">
        <f>SUM(G168:G208)</f>
        <v>2381654.5900000008</v>
      </c>
      <c r="H209" s="8"/>
      <c r="I209" s="2">
        <f>SUM(I168:I208)</f>
        <v>2840324.91</v>
      </c>
      <c r="J209" s="2">
        <f>SUM(J168:J208)</f>
        <v>3165204</v>
      </c>
      <c r="K209" s="8"/>
      <c r="L209" s="2">
        <f>SUM(L168:L208)</f>
        <v>3309812</v>
      </c>
      <c r="M209" s="7">
        <f>+L209-J209</f>
        <v>144608</v>
      </c>
    </row>
    <row r="210" spans="1:13" ht="15" x14ac:dyDescent="0.2">
      <c r="D210" s="2"/>
      <c r="E210" s="2"/>
      <c r="F210" s="2"/>
      <c r="G210" s="2"/>
      <c r="H210" s="8"/>
      <c r="I210" s="2"/>
      <c r="J210" s="2"/>
      <c r="K210" s="8"/>
      <c r="L210" s="2"/>
    </row>
    <row r="211" spans="1:13" ht="15" x14ac:dyDescent="0.25">
      <c r="A211" s="24" t="s">
        <v>83</v>
      </c>
      <c r="B211" s="23" t="s">
        <v>82</v>
      </c>
      <c r="D211" s="2"/>
      <c r="E211" s="2"/>
      <c r="F211" s="2"/>
      <c r="G211" s="2"/>
      <c r="H211" s="8"/>
      <c r="I211" s="2"/>
      <c r="J211" s="2"/>
      <c r="K211" s="8"/>
      <c r="L211" s="2"/>
    </row>
    <row r="212" spans="1:13" ht="15" x14ac:dyDescent="0.25">
      <c r="A212" s="22" t="s">
        <v>47</v>
      </c>
      <c r="B212" s="21" t="s">
        <v>46</v>
      </c>
      <c r="D212" s="2"/>
      <c r="E212" s="2"/>
      <c r="F212" s="2"/>
      <c r="G212" s="2"/>
      <c r="H212" s="8"/>
      <c r="I212" s="2"/>
      <c r="J212" s="2"/>
      <c r="K212" s="8"/>
      <c r="L212" s="2"/>
    </row>
    <row r="213" spans="1:13" ht="15" x14ac:dyDescent="0.2">
      <c r="A213" s="20" t="s">
        <v>81</v>
      </c>
      <c r="B213" s="19" t="s">
        <v>80</v>
      </c>
      <c r="C213" s="16">
        <v>9277</v>
      </c>
      <c r="D213" s="2">
        <v>5577.97</v>
      </c>
      <c r="E213" s="2">
        <v>4875.72</v>
      </c>
      <c r="F213" s="2">
        <v>9487.18</v>
      </c>
      <c r="G213" s="2">
        <v>7339.37</v>
      </c>
      <c r="H213" s="8"/>
      <c r="I213" s="2">
        <v>7500</v>
      </c>
      <c r="J213" s="2">
        <v>7500</v>
      </c>
      <c r="K213" s="8"/>
      <c r="L213" s="2">
        <v>7500</v>
      </c>
      <c r="M213" s="7">
        <f t="shared" ref="M213:M218" si="7">+L213-J213</f>
        <v>0</v>
      </c>
    </row>
    <row r="214" spans="1:13" ht="15" x14ac:dyDescent="0.2">
      <c r="A214" s="20" t="s">
        <v>79</v>
      </c>
      <c r="B214" s="19" t="s">
        <v>78</v>
      </c>
      <c r="C214" s="16">
        <v>27128</v>
      </c>
      <c r="D214" s="2">
        <v>25347.39</v>
      </c>
      <c r="E214" s="2">
        <v>24004.85</v>
      </c>
      <c r="F214" s="2">
        <v>50514.7</v>
      </c>
      <c r="G214" s="2">
        <v>52149.88</v>
      </c>
      <c r="H214" s="8"/>
      <c r="I214" s="2">
        <v>70000</v>
      </c>
      <c r="J214" s="2">
        <v>70000</v>
      </c>
      <c r="K214" s="8"/>
      <c r="L214" s="2">
        <v>60000</v>
      </c>
      <c r="M214" s="7">
        <f t="shared" si="7"/>
        <v>-10000</v>
      </c>
    </row>
    <row r="215" spans="1:13" ht="15" x14ac:dyDescent="0.2">
      <c r="A215" s="20" t="s">
        <v>77</v>
      </c>
      <c r="B215" s="19" t="s">
        <v>76</v>
      </c>
      <c r="C215" s="16">
        <v>14531</v>
      </c>
      <c r="D215" s="2">
        <v>19867.900000000001</v>
      </c>
      <c r="E215" s="2">
        <v>39492.120000000003</v>
      </c>
      <c r="F215" s="2">
        <v>23190.560000000001</v>
      </c>
      <c r="G215" s="2">
        <v>12349.59</v>
      </c>
      <c r="H215" s="8"/>
      <c r="I215" s="2">
        <v>20000</v>
      </c>
      <c r="J215" s="2">
        <v>20000</v>
      </c>
      <c r="K215" s="8"/>
      <c r="L215" s="2">
        <v>20000</v>
      </c>
      <c r="M215" s="7">
        <f t="shared" si="7"/>
        <v>0</v>
      </c>
    </row>
    <row r="216" spans="1:13" ht="15" x14ac:dyDescent="0.2">
      <c r="A216" s="20" t="s">
        <v>75</v>
      </c>
      <c r="B216" s="19" t="s">
        <v>74</v>
      </c>
      <c r="C216" s="16">
        <v>11628</v>
      </c>
      <c r="D216" s="2">
        <v>14296.15</v>
      </c>
      <c r="E216" s="2">
        <v>7727.36</v>
      </c>
      <c r="F216" s="2">
        <v>8328.17</v>
      </c>
      <c r="G216" s="2">
        <v>10039.52</v>
      </c>
      <c r="H216" s="8"/>
      <c r="I216" s="2">
        <v>10000</v>
      </c>
      <c r="J216" s="2">
        <v>10000</v>
      </c>
      <c r="K216" s="8"/>
      <c r="L216" s="2">
        <v>10000</v>
      </c>
      <c r="M216" s="7">
        <f t="shared" si="7"/>
        <v>0</v>
      </c>
    </row>
    <row r="217" spans="1:13" ht="15" x14ac:dyDescent="0.2">
      <c r="A217" s="20" t="s">
        <v>73</v>
      </c>
      <c r="B217" s="19" t="s">
        <v>72</v>
      </c>
      <c r="C217" s="16">
        <v>0</v>
      </c>
      <c r="D217" s="2">
        <v>368.57</v>
      </c>
      <c r="E217" s="2">
        <v>0</v>
      </c>
      <c r="F217" s="2">
        <v>32.909999999999997</v>
      </c>
      <c r="G217" s="2">
        <v>0</v>
      </c>
      <c r="H217" s="8"/>
      <c r="I217" s="2"/>
      <c r="J217" s="2">
        <v>0</v>
      </c>
      <c r="K217" s="8"/>
      <c r="L217" s="2"/>
      <c r="M217" s="7">
        <f t="shared" si="7"/>
        <v>0</v>
      </c>
    </row>
    <row r="218" spans="1:13" ht="15" x14ac:dyDescent="0.2">
      <c r="A218" s="20" t="s">
        <v>71</v>
      </c>
      <c r="B218" s="19" t="s">
        <v>70</v>
      </c>
      <c r="C218" s="16">
        <v>758</v>
      </c>
      <c r="D218" s="2">
        <v>1656.96</v>
      </c>
      <c r="E218" s="2">
        <v>-2061</v>
      </c>
      <c r="F218" s="2">
        <v>16859.53</v>
      </c>
      <c r="G218" s="2">
        <v>14958.46</v>
      </c>
      <c r="H218" s="8"/>
      <c r="I218" s="2">
        <v>500</v>
      </c>
      <c r="J218" s="2">
        <v>1500</v>
      </c>
      <c r="K218" s="8"/>
      <c r="L218" s="2">
        <v>500</v>
      </c>
      <c r="M218" s="7">
        <f t="shared" si="7"/>
        <v>-1000</v>
      </c>
    </row>
    <row r="219" spans="1:13" ht="15" x14ac:dyDescent="0.2">
      <c r="A219" s="20"/>
      <c r="B219" s="19"/>
      <c r="C219" s="16"/>
      <c r="D219" s="2"/>
      <c r="E219" s="2"/>
      <c r="F219" s="2"/>
      <c r="G219" s="2"/>
      <c r="H219" s="8"/>
      <c r="I219" s="2"/>
      <c r="J219" s="2"/>
      <c r="K219" s="8"/>
      <c r="L219" s="2"/>
    </row>
    <row r="220" spans="1:13" ht="15" x14ac:dyDescent="0.25">
      <c r="A220" s="27"/>
      <c r="B220" s="26" t="s">
        <v>69</v>
      </c>
      <c r="C220" s="16">
        <f>SUM(C213:C218)</f>
        <v>63322</v>
      </c>
      <c r="D220" s="2">
        <f>SUM(D213:D218)</f>
        <v>67114.94</v>
      </c>
      <c r="E220" s="2">
        <f>SUM(E213:E218)</f>
        <v>74039.05</v>
      </c>
      <c r="F220" s="2">
        <f>SUM(F213:F218)</f>
        <v>108413.05</v>
      </c>
      <c r="G220" s="2">
        <f>SUM(G213:G218)</f>
        <v>96836.82</v>
      </c>
      <c r="H220" s="8"/>
      <c r="I220" s="2">
        <f>SUM(I213:I218)</f>
        <v>108000</v>
      </c>
      <c r="J220" s="2">
        <f>SUM(J213:J218)</f>
        <v>109000</v>
      </c>
      <c r="K220" s="8"/>
      <c r="L220" s="2">
        <f>SUM(L213:L218)</f>
        <v>98000</v>
      </c>
      <c r="M220" s="7">
        <f>+L220-J220</f>
        <v>-11000</v>
      </c>
    </row>
    <row r="221" spans="1:13" ht="15" x14ac:dyDescent="0.25">
      <c r="A221" s="27"/>
      <c r="B221" s="26"/>
      <c r="C221" s="16"/>
      <c r="D221" s="2"/>
      <c r="E221" s="2"/>
      <c r="F221" s="2"/>
      <c r="G221" s="2"/>
      <c r="H221" s="8"/>
      <c r="I221" s="2"/>
      <c r="J221" s="2"/>
      <c r="K221" s="8"/>
      <c r="L221" s="2"/>
    </row>
    <row r="222" spans="1:13" ht="15" x14ac:dyDescent="0.2">
      <c r="A222" s="20" t="s">
        <v>68</v>
      </c>
      <c r="B222" s="19" t="s">
        <v>44</v>
      </c>
      <c r="C222" s="16">
        <v>48451</v>
      </c>
      <c r="D222" s="2">
        <v>88856.51</v>
      </c>
      <c r="E222" s="2">
        <v>74977.039999999994</v>
      </c>
      <c r="F222" s="2">
        <v>104204.26</v>
      </c>
      <c r="G222" s="2">
        <v>74557.75</v>
      </c>
      <c r="H222" s="8"/>
      <c r="I222" s="2">
        <v>103599</v>
      </c>
      <c r="J222" s="2">
        <v>103599</v>
      </c>
      <c r="K222" s="8"/>
      <c r="L222" s="2">
        <v>108778</v>
      </c>
      <c r="M222" s="7">
        <f t="shared" ref="M222:M238" si="8">+L222-J222</f>
        <v>5179</v>
      </c>
    </row>
    <row r="223" spans="1:13" ht="15" x14ac:dyDescent="0.2">
      <c r="A223" s="20" t="s">
        <v>67</v>
      </c>
      <c r="B223" s="19" t="s">
        <v>42</v>
      </c>
      <c r="C223" s="16">
        <v>3883</v>
      </c>
      <c r="D223" s="2">
        <v>7534.55</v>
      </c>
      <c r="E223" s="2">
        <v>6082.32</v>
      </c>
      <c r="F223" s="2">
        <v>9557.49</v>
      </c>
      <c r="G223" s="2">
        <v>6003.92</v>
      </c>
      <c r="H223" s="8"/>
      <c r="I223" s="2">
        <v>8288</v>
      </c>
      <c r="J223" s="2">
        <v>8288</v>
      </c>
      <c r="K223" s="8"/>
      <c r="L223" s="2">
        <v>8702</v>
      </c>
      <c r="M223" s="7">
        <f t="shared" si="8"/>
        <v>414</v>
      </c>
    </row>
    <row r="224" spans="1:13" ht="15" x14ac:dyDescent="0.2">
      <c r="A224" s="20" t="s">
        <v>66</v>
      </c>
      <c r="B224" s="19" t="s">
        <v>40</v>
      </c>
      <c r="C224" s="16">
        <v>11397</v>
      </c>
      <c r="D224" s="2">
        <v>11398.2</v>
      </c>
      <c r="E224" s="2">
        <v>12847.24</v>
      </c>
      <c r="F224" s="2">
        <v>36232.839999999997</v>
      </c>
      <c r="G224" s="2">
        <v>49825.68</v>
      </c>
      <c r="H224" s="8"/>
      <c r="I224" s="2">
        <v>50740</v>
      </c>
      <c r="J224" s="2">
        <v>50740</v>
      </c>
      <c r="K224" s="8"/>
      <c r="L224" s="2">
        <v>83004</v>
      </c>
      <c r="M224" s="7">
        <f t="shared" si="8"/>
        <v>32264</v>
      </c>
    </row>
    <row r="225" spans="1:13" ht="15" x14ac:dyDescent="0.2">
      <c r="A225" s="20" t="s">
        <v>65</v>
      </c>
      <c r="B225" s="19" t="s">
        <v>64</v>
      </c>
      <c r="C225" s="16">
        <v>1389</v>
      </c>
      <c r="D225" s="2">
        <v>1644.01</v>
      </c>
      <c r="E225" s="2">
        <v>2017.34</v>
      </c>
      <c r="F225" s="2">
        <v>1439.93</v>
      </c>
      <c r="G225" s="2">
        <v>1261.51</v>
      </c>
      <c r="H225" s="8"/>
      <c r="I225" s="2">
        <v>3108</v>
      </c>
      <c r="J225" s="2">
        <v>3108</v>
      </c>
      <c r="K225" s="8"/>
      <c r="L225" s="2">
        <v>1766</v>
      </c>
      <c r="M225" s="7">
        <f t="shared" si="8"/>
        <v>-1342</v>
      </c>
    </row>
    <row r="226" spans="1:13" ht="15" x14ac:dyDescent="0.2">
      <c r="A226" s="20" t="s">
        <v>63</v>
      </c>
      <c r="B226" s="19" t="s">
        <v>62</v>
      </c>
      <c r="C226" s="16">
        <v>619</v>
      </c>
      <c r="D226" s="2">
        <v>1144.03</v>
      </c>
      <c r="E226" s="2">
        <v>1059.58</v>
      </c>
      <c r="F226" s="2">
        <v>1475.13</v>
      </c>
      <c r="G226" s="2">
        <v>883.75</v>
      </c>
      <c r="H226" s="8"/>
      <c r="I226" s="2">
        <v>1000</v>
      </c>
      <c r="J226" s="2">
        <v>1000</v>
      </c>
      <c r="K226" s="8"/>
      <c r="L226" s="2">
        <v>1000</v>
      </c>
      <c r="M226" s="7">
        <f t="shared" si="8"/>
        <v>0</v>
      </c>
    </row>
    <row r="227" spans="1:13" ht="15" x14ac:dyDescent="0.2">
      <c r="A227" s="20" t="s">
        <v>61</v>
      </c>
      <c r="B227" s="19" t="s">
        <v>38</v>
      </c>
      <c r="C227" s="16">
        <v>2386</v>
      </c>
      <c r="D227" s="2">
        <v>1856.23</v>
      </c>
      <c r="E227" s="2">
        <v>1566.85</v>
      </c>
      <c r="F227" s="2">
        <v>1388.72</v>
      </c>
      <c r="G227" s="2">
        <v>2825.01</v>
      </c>
      <c r="H227" s="8"/>
      <c r="I227" s="2">
        <v>3191</v>
      </c>
      <c r="J227" s="2">
        <v>3191</v>
      </c>
      <c r="K227" s="8"/>
      <c r="L227" s="2">
        <v>3350</v>
      </c>
      <c r="M227" s="7">
        <f t="shared" si="8"/>
        <v>159</v>
      </c>
    </row>
    <row r="228" spans="1:13" ht="15" x14ac:dyDescent="0.2">
      <c r="A228" s="20">
        <v>6040300</v>
      </c>
      <c r="B228" s="19" t="s">
        <v>37</v>
      </c>
      <c r="C228" s="16">
        <v>0</v>
      </c>
      <c r="D228" s="2">
        <v>0</v>
      </c>
      <c r="E228" s="2">
        <v>8572.33</v>
      </c>
      <c r="F228" s="2">
        <v>8903.25</v>
      </c>
      <c r="G228" s="2">
        <v>12032.64</v>
      </c>
      <c r="H228" s="8"/>
      <c r="I228" s="2">
        <v>10000</v>
      </c>
      <c r="J228" s="2">
        <v>10000</v>
      </c>
      <c r="K228" s="8"/>
      <c r="L228" s="2">
        <v>10000</v>
      </c>
      <c r="M228" s="7">
        <f t="shared" si="8"/>
        <v>0</v>
      </c>
    </row>
    <row r="229" spans="1:13" ht="15" x14ac:dyDescent="0.2">
      <c r="A229" s="20">
        <v>6040310</v>
      </c>
      <c r="B229" s="19" t="s">
        <v>36</v>
      </c>
      <c r="C229" s="16">
        <v>0</v>
      </c>
      <c r="D229" s="2">
        <v>0</v>
      </c>
      <c r="E229" s="2">
        <v>706.65</v>
      </c>
      <c r="F229" s="2">
        <v>830.74</v>
      </c>
      <c r="G229" s="2">
        <v>1028.21</v>
      </c>
      <c r="H229" s="8"/>
      <c r="I229" s="2">
        <v>900</v>
      </c>
      <c r="J229" s="2">
        <v>900</v>
      </c>
      <c r="K229" s="8"/>
      <c r="L229" s="2">
        <v>1000</v>
      </c>
      <c r="M229" s="7">
        <f t="shared" si="8"/>
        <v>100</v>
      </c>
    </row>
    <row r="230" spans="1:13" ht="15" x14ac:dyDescent="0.2">
      <c r="A230" s="20">
        <v>6040350</v>
      </c>
      <c r="B230" s="19" t="s">
        <v>33</v>
      </c>
      <c r="C230" s="16"/>
      <c r="D230" s="2"/>
      <c r="E230" s="2"/>
      <c r="F230" s="2">
        <v>563.01</v>
      </c>
      <c r="G230" s="2">
        <v>228.62</v>
      </c>
      <c r="H230" s="8"/>
      <c r="I230" s="2"/>
      <c r="J230" s="2">
        <v>0</v>
      </c>
      <c r="K230" s="8"/>
      <c r="L230" s="2">
        <f>+L228*3.08/100</f>
        <v>308</v>
      </c>
      <c r="M230" s="7">
        <f t="shared" si="8"/>
        <v>308</v>
      </c>
    </row>
    <row r="231" spans="1:13" ht="15" x14ac:dyDescent="0.2">
      <c r="A231" s="20" t="s">
        <v>60</v>
      </c>
      <c r="B231" s="19" t="s">
        <v>31</v>
      </c>
      <c r="C231" s="16">
        <v>4014</v>
      </c>
      <c r="D231" s="2">
        <v>4235.8900000000003</v>
      </c>
      <c r="E231" s="2">
        <v>2757.43</v>
      </c>
      <c r="F231" s="2">
        <v>3496.7</v>
      </c>
      <c r="G231" s="2">
        <v>2935.12</v>
      </c>
      <c r="H231" s="8"/>
      <c r="I231" s="2">
        <v>2500</v>
      </c>
      <c r="J231" s="2">
        <v>2500</v>
      </c>
      <c r="K231" s="8"/>
      <c r="L231" s="2">
        <v>3000</v>
      </c>
      <c r="M231" s="7">
        <f t="shared" si="8"/>
        <v>500</v>
      </c>
    </row>
    <row r="232" spans="1:13" ht="15" x14ac:dyDescent="0.2">
      <c r="A232" s="20" t="s">
        <v>59</v>
      </c>
      <c r="B232" s="19" t="s">
        <v>26</v>
      </c>
      <c r="C232" s="16">
        <v>473</v>
      </c>
      <c r="D232" s="2">
        <v>853.69</v>
      </c>
      <c r="E232" s="2">
        <v>16.989999999999998</v>
      </c>
      <c r="F232" s="2">
        <v>1099.22</v>
      </c>
      <c r="G232" s="2">
        <v>3000</v>
      </c>
      <c r="H232" s="8"/>
      <c r="I232" s="2">
        <v>1000</v>
      </c>
      <c r="J232" s="2">
        <v>1000</v>
      </c>
      <c r="K232" s="8"/>
      <c r="L232" s="2">
        <v>1500</v>
      </c>
      <c r="M232" s="7">
        <f t="shared" si="8"/>
        <v>500</v>
      </c>
    </row>
    <row r="233" spans="1:13" ht="15" x14ac:dyDescent="0.2">
      <c r="A233" s="20" t="s">
        <v>58</v>
      </c>
      <c r="B233" s="19" t="s">
        <v>22</v>
      </c>
      <c r="C233" s="16">
        <v>2193</v>
      </c>
      <c r="D233" s="2">
        <v>5278.05</v>
      </c>
      <c r="E233" s="2">
        <v>5053.07</v>
      </c>
      <c r="F233" s="2">
        <v>5451.43</v>
      </c>
      <c r="G233" s="2">
        <v>5036.46</v>
      </c>
      <c r="H233" s="8"/>
      <c r="I233" s="2">
        <v>8000</v>
      </c>
      <c r="J233" s="2">
        <v>8000</v>
      </c>
      <c r="K233" s="8"/>
      <c r="L233" s="2">
        <v>8000</v>
      </c>
      <c r="M233" s="7">
        <f t="shared" si="8"/>
        <v>0</v>
      </c>
    </row>
    <row r="234" spans="1:13" ht="15" x14ac:dyDescent="0.2">
      <c r="A234" s="20" t="s">
        <v>57</v>
      </c>
      <c r="B234" s="19" t="s">
        <v>56</v>
      </c>
      <c r="C234" s="16">
        <v>2199</v>
      </c>
      <c r="D234" s="2">
        <v>176.26</v>
      </c>
      <c r="E234" s="2">
        <v>2403.52</v>
      </c>
      <c r="F234" s="2">
        <v>2389.83</v>
      </c>
      <c r="G234" s="2">
        <v>355</v>
      </c>
      <c r="H234" s="8"/>
      <c r="I234" s="2">
        <v>2500</v>
      </c>
      <c r="J234" s="2">
        <v>2500</v>
      </c>
      <c r="K234" s="8"/>
      <c r="L234" s="2">
        <v>500</v>
      </c>
      <c r="M234" s="7">
        <f t="shared" si="8"/>
        <v>-2000</v>
      </c>
    </row>
    <row r="235" spans="1:13" ht="15" x14ac:dyDescent="0.2">
      <c r="A235" s="20" t="s">
        <v>55</v>
      </c>
      <c r="B235" s="19" t="s">
        <v>12</v>
      </c>
      <c r="C235" s="16">
        <v>0</v>
      </c>
      <c r="D235" s="2">
        <v>6329.32</v>
      </c>
      <c r="E235" s="2">
        <v>4338.3</v>
      </c>
      <c r="F235" s="2">
        <v>6937.69</v>
      </c>
      <c r="G235" s="2">
        <v>3215.93</v>
      </c>
      <c r="H235" s="8"/>
      <c r="I235" s="2">
        <v>5000</v>
      </c>
      <c r="J235" s="2">
        <v>5000</v>
      </c>
      <c r="K235" s="8"/>
      <c r="L235" s="2">
        <v>5000</v>
      </c>
      <c r="M235" s="7">
        <f t="shared" si="8"/>
        <v>0</v>
      </c>
    </row>
    <row r="236" spans="1:13" ht="15" x14ac:dyDescent="0.2">
      <c r="A236" s="20" t="s">
        <v>54</v>
      </c>
      <c r="B236" s="19" t="s">
        <v>8</v>
      </c>
      <c r="C236" s="16">
        <v>2718</v>
      </c>
      <c r="D236" s="2">
        <v>177.96</v>
      </c>
      <c r="E236" s="2">
        <v>142.22999999999999</v>
      </c>
      <c r="F236" s="2">
        <v>521.03</v>
      </c>
      <c r="G236" s="2">
        <v>36.24</v>
      </c>
      <c r="H236" s="8"/>
      <c r="I236" s="2">
        <v>150</v>
      </c>
      <c r="J236" s="2">
        <v>150</v>
      </c>
      <c r="K236" s="8"/>
      <c r="L236" s="2">
        <v>150</v>
      </c>
      <c r="M236" s="7">
        <f t="shared" si="8"/>
        <v>0</v>
      </c>
    </row>
    <row r="237" spans="1:13" ht="15" x14ac:dyDescent="0.2">
      <c r="A237" s="20" t="s">
        <v>53</v>
      </c>
      <c r="B237" s="19" t="s">
        <v>6</v>
      </c>
      <c r="C237" s="16">
        <v>380</v>
      </c>
      <c r="D237" s="2">
        <v>75.31</v>
      </c>
      <c r="E237" s="2">
        <v>377.06</v>
      </c>
      <c r="F237" s="2">
        <v>117.86</v>
      </c>
      <c r="G237" s="2">
        <v>93.92</v>
      </c>
      <c r="H237" s="8"/>
      <c r="I237" s="2">
        <v>2500</v>
      </c>
      <c r="J237" s="2">
        <v>2500</v>
      </c>
      <c r="K237" s="8"/>
      <c r="L237" s="2">
        <v>2500</v>
      </c>
      <c r="M237" s="7">
        <f t="shared" si="8"/>
        <v>0</v>
      </c>
    </row>
    <row r="238" spans="1:13" ht="15" x14ac:dyDescent="0.2">
      <c r="A238" s="20">
        <v>6042000</v>
      </c>
      <c r="B238" s="19" t="s">
        <v>52</v>
      </c>
      <c r="C238" s="16">
        <v>3327</v>
      </c>
      <c r="D238" s="2">
        <v>9920</v>
      </c>
      <c r="E238" s="2">
        <v>35098.980000000003</v>
      </c>
      <c r="F238" s="2">
        <v>3079.11</v>
      </c>
      <c r="G238" s="2"/>
      <c r="H238" s="8"/>
      <c r="I238" s="2"/>
      <c r="J238" s="2"/>
      <c r="K238" s="8"/>
      <c r="L238" s="2">
        <v>5000</v>
      </c>
      <c r="M238" s="7">
        <f t="shared" si="8"/>
        <v>5000</v>
      </c>
    </row>
    <row r="239" spans="1:13" ht="15" x14ac:dyDescent="0.2">
      <c r="A239" s="20"/>
      <c r="B239" s="19"/>
      <c r="C239" s="16"/>
      <c r="D239" s="2"/>
      <c r="E239" s="2"/>
      <c r="F239" s="2"/>
      <c r="G239" s="2"/>
      <c r="H239" s="8"/>
      <c r="I239" s="2"/>
      <c r="J239" s="2"/>
      <c r="K239" s="8"/>
      <c r="L239" s="2"/>
    </row>
    <row r="240" spans="1:13" ht="15" x14ac:dyDescent="0.25">
      <c r="A240" s="27"/>
      <c r="B240" s="26" t="s">
        <v>51</v>
      </c>
      <c r="C240" s="16">
        <f>SUM(C222:C238)</f>
        <v>83429</v>
      </c>
      <c r="D240" s="2">
        <f>SUM(D222:D238)</f>
        <v>139480.01</v>
      </c>
      <c r="E240" s="2">
        <f>SUM(E222:E238)</f>
        <v>158016.93</v>
      </c>
      <c r="F240" s="2">
        <f>SUM(F222:F238)</f>
        <v>187688.23999999996</v>
      </c>
      <c r="G240" s="2">
        <f>SUM(G222:G238)</f>
        <v>163319.75999999998</v>
      </c>
      <c r="H240" s="8"/>
      <c r="I240" s="2">
        <f>SUM(I222:I238)</f>
        <v>202476</v>
      </c>
      <c r="J240" s="2">
        <f>SUM(J222:J238)</f>
        <v>202476</v>
      </c>
      <c r="K240" s="8"/>
      <c r="L240" s="2">
        <f>SUM(L222:L238)</f>
        <v>243558</v>
      </c>
      <c r="M240" s="7">
        <f>+L240-J240</f>
        <v>41082</v>
      </c>
    </row>
    <row r="241" spans="1:13" ht="15" x14ac:dyDescent="0.25">
      <c r="A241" s="27"/>
      <c r="B241" s="26"/>
      <c r="C241" s="16"/>
      <c r="D241" s="2"/>
      <c r="E241" s="2"/>
      <c r="F241" s="2"/>
      <c r="G241" s="2"/>
      <c r="H241" s="8"/>
      <c r="I241" s="2"/>
      <c r="J241" s="2"/>
      <c r="K241" s="8"/>
      <c r="L241" s="2"/>
    </row>
    <row r="242" spans="1:13" ht="15" x14ac:dyDescent="0.25">
      <c r="A242" s="15" t="s">
        <v>4</v>
      </c>
      <c r="B242" s="14" t="s">
        <v>50</v>
      </c>
      <c r="C242" s="25">
        <f>+C240+C220</f>
        <v>146751</v>
      </c>
      <c r="D242" s="2">
        <f>+D240+D220</f>
        <v>206594.95</v>
      </c>
      <c r="E242" s="2">
        <f>+E240+E220</f>
        <v>232055.97999999998</v>
      </c>
      <c r="F242" s="2">
        <f>+F240+F220</f>
        <v>296101.28999999998</v>
      </c>
      <c r="G242" s="2">
        <f>+G240+G220</f>
        <v>260156.58</v>
      </c>
      <c r="H242" s="8"/>
      <c r="I242" s="2">
        <f>+I240+I220</f>
        <v>310476</v>
      </c>
      <c r="J242" s="2">
        <f>+J240+J220</f>
        <v>311476</v>
      </c>
      <c r="K242" s="8"/>
      <c r="L242" s="2">
        <f>+L240+L220</f>
        <v>341558</v>
      </c>
      <c r="M242" s="7">
        <f>+L242-J242</f>
        <v>30082</v>
      </c>
    </row>
    <row r="243" spans="1:13" ht="15" x14ac:dyDescent="0.2">
      <c r="D243" s="2"/>
      <c r="E243" s="2"/>
      <c r="F243" s="2"/>
      <c r="G243" s="2"/>
      <c r="H243" s="8"/>
      <c r="I243" s="2"/>
      <c r="J243" s="2"/>
      <c r="K243" s="8"/>
      <c r="L243" s="2"/>
    </row>
    <row r="244" spans="1:13" ht="15" x14ac:dyDescent="0.25">
      <c r="A244" s="24" t="s">
        <v>49</v>
      </c>
      <c r="B244" s="23" t="s">
        <v>48</v>
      </c>
      <c r="D244" s="2"/>
      <c r="E244" s="2"/>
      <c r="F244" s="2"/>
      <c r="G244" s="2"/>
      <c r="H244" s="8"/>
      <c r="I244" s="2"/>
      <c r="J244" s="2"/>
      <c r="K244" s="8"/>
      <c r="L244" s="2"/>
    </row>
    <row r="245" spans="1:13" ht="15" x14ac:dyDescent="0.25">
      <c r="A245" s="22" t="s">
        <v>47</v>
      </c>
      <c r="B245" s="21" t="s">
        <v>46</v>
      </c>
      <c r="D245" s="2"/>
      <c r="E245" s="2"/>
      <c r="F245" s="2"/>
      <c r="G245" s="2"/>
      <c r="H245" s="8"/>
      <c r="I245" s="2"/>
      <c r="J245" s="2"/>
      <c r="K245" s="8"/>
      <c r="L245" s="2"/>
    </row>
    <row r="246" spans="1:13" ht="15" x14ac:dyDescent="0.2">
      <c r="A246" s="20" t="s">
        <v>45</v>
      </c>
      <c r="B246" s="19" t="s">
        <v>44</v>
      </c>
      <c r="C246" s="16">
        <v>342053</v>
      </c>
      <c r="D246" s="2">
        <v>325114.84999999998</v>
      </c>
      <c r="E246" s="2">
        <v>17769.150000000001</v>
      </c>
      <c r="F246" s="2">
        <v>23319.919999999998</v>
      </c>
      <c r="G246" s="2">
        <v>18236.919999999998</v>
      </c>
      <c r="H246" s="8"/>
      <c r="I246" s="2">
        <v>25000</v>
      </c>
      <c r="J246" s="2">
        <v>25000</v>
      </c>
      <c r="K246" s="8"/>
      <c r="L246" s="2">
        <v>26000</v>
      </c>
      <c r="M246" s="7">
        <f t="shared" ref="M246:M269" si="9">+L246-J246</f>
        <v>1000</v>
      </c>
    </row>
    <row r="247" spans="1:13" ht="15" x14ac:dyDescent="0.2">
      <c r="A247" s="20" t="s">
        <v>43</v>
      </c>
      <c r="B247" s="19" t="s">
        <v>42</v>
      </c>
      <c r="C247" s="16">
        <v>32251</v>
      </c>
      <c r="D247" s="2">
        <v>31248.5</v>
      </c>
      <c r="E247" s="2">
        <v>1603.74</v>
      </c>
      <c r="F247" s="2">
        <v>1976.08</v>
      </c>
      <c r="G247" s="2">
        <v>1472.56</v>
      </c>
      <c r="H247" s="8"/>
      <c r="I247" s="2">
        <v>2000</v>
      </c>
      <c r="J247" s="2">
        <v>2000</v>
      </c>
      <c r="K247" s="8"/>
      <c r="L247" s="2">
        <v>2080</v>
      </c>
      <c r="M247" s="7">
        <f t="shared" si="9"/>
        <v>80</v>
      </c>
    </row>
    <row r="248" spans="1:13" ht="15" x14ac:dyDescent="0.2">
      <c r="A248" s="20" t="s">
        <v>41</v>
      </c>
      <c r="B248" s="19" t="s">
        <v>40</v>
      </c>
      <c r="C248" s="16">
        <v>490</v>
      </c>
      <c r="D248" s="2">
        <v>704.4</v>
      </c>
      <c r="E248" s="2">
        <v>587</v>
      </c>
      <c r="F248" s="2">
        <v>704.4</v>
      </c>
      <c r="G248" s="2">
        <v>528.29999999999995</v>
      </c>
      <c r="H248" s="8"/>
      <c r="I248" s="2">
        <v>704</v>
      </c>
      <c r="J248" s="2">
        <v>704</v>
      </c>
      <c r="K248" s="8"/>
      <c r="L248" s="2">
        <v>704</v>
      </c>
      <c r="M248" s="7">
        <f t="shared" si="9"/>
        <v>0</v>
      </c>
    </row>
    <row r="249" spans="1:13" ht="15" x14ac:dyDescent="0.2">
      <c r="A249" s="20" t="s">
        <v>39</v>
      </c>
      <c r="B249" s="19" t="s">
        <v>38</v>
      </c>
      <c r="C249" s="16">
        <v>13150</v>
      </c>
      <c r="D249" s="2">
        <v>11541.18</v>
      </c>
      <c r="E249" s="2">
        <v>782</v>
      </c>
      <c r="F249" s="2">
        <v>1295.52</v>
      </c>
      <c r="G249" s="2">
        <v>506.89</v>
      </c>
      <c r="H249" s="8"/>
      <c r="I249" s="2">
        <v>770</v>
      </c>
      <c r="J249" s="2">
        <v>770</v>
      </c>
      <c r="K249" s="8"/>
      <c r="L249" s="2">
        <v>801</v>
      </c>
      <c r="M249" s="7">
        <f t="shared" si="9"/>
        <v>31</v>
      </c>
    </row>
    <row r="250" spans="1:13" ht="15" x14ac:dyDescent="0.2">
      <c r="A250" s="20">
        <v>6080300</v>
      </c>
      <c r="B250" s="19" t="s">
        <v>37</v>
      </c>
      <c r="C250" s="16">
        <v>0</v>
      </c>
      <c r="D250" s="2">
        <v>0</v>
      </c>
      <c r="E250" s="2">
        <v>356886.9</v>
      </c>
      <c r="F250" s="2">
        <v>364909.6</v>
      </c>
      <c r="G250" s="2">
        <v>402072.36</v>
      </c>
      <c r="H250" s="8"/>
      <c r="I250" s="2">
        <v>401992.5</v>
      </c>
      <c r="J250" s="2">
        <v>401993</v>
      </c>
      <c r="K250" s="8"/>
      <c r="L250" s="2">
        <v>445435</v>
      </c>
      <c r="M250" s="7">
        <f t="shared" si="9"/>
        <v>43442</v>
      </c>
    </row>
    <row r="251" spans="1:13" ht="15" x14ac:dyDescent="0.2">
      <c r="A251" s="20">
        <v>6080310</v>
      </c>
      <c r="B251" s="19" t="s">
        <v>36</v>
      </c>
      <c r="C251" s="16">
        <v>0</v>
      </c>
      <c r="D251" s="2">
        <v>0</v>
      </c>
      <c r="E251" s="2">
        <f>33729.62+40.32</f>
        <v>33769.94</v>
      </c>
      <c r="F251" s="2">
        <v>32756.37</v>
      </c>
      <c r="G251" s="2">
        <v>36872.15</v>
      </c>
      <c r="H251" s="8"/>
      <c r="I251" s="2">
        <v>40199.25</v>
      </c>
      <c r="J251" s="2">
        <v>40199</v>
      </c>
      <c r="K251" s="8"/>
      <c r="L251" s="2">
        <v>40090</v>
      </c>
      <c r="M251" s="7">
        <f t="shared" si="9"/>
        <v>-109</v>
      </c>
    </row>
    <row r="252" spans="1:13" ht="15" x14ac:dyDescent="0.2">
      <c r="A252" s="20">
        <v>6080320</v>
      </c>
      <c r="B252" s="19" t="s">
        <v>35</v>
      </c>
      <c r="C252" s="16">
        <v>0</v>
      </c>
      <c r="D252" s="2">
        <v>0</v>
      </c>
      <c r="E252" s="2">
        <v>0</v>
      </c>
      <c r="F252" s="2">
        <v>0</v>
      </c>
      <c r="G252" s="2">
        <v>0</v>
      </c>
      <c r="H252" s="8"/>
      <c r="I252" s="2">
        <v>1000</v>
      </c>
      <c r="J252" s="2">
        <v>1000</v>
      </c>
      <c r="K252" s="8"/>
      <c r="L252" s="2">
        <v>0</v>
      </c>
      <c r="M252" s="7">
        <f t="shared" si="9"/>
        <v>-1000</v>
      </c>
    </row>
    <row r="253" spans="1:13" ht="15" x14ac:dyDescent="0.2">
      <c r="A253" s="20">
        <v>6080350</v>
      </c>
      <c r="B253" s="19" t="s">
        <v>34</v>
      </c>
      <c r="C253" s="16">
        <v>0</v>
      </c>
      <c r="D253" s="2">
        <v>6569</v>
      </c>
      <c r="E253" s="2">
        <v>4785.88</v>
      </c>
      <c r="F253" s="2">
        <v>12720.3</v>
      </c>
      <c r="G253" s="2">
        <v>5261.6</v>
      </c>
      <c r="H253" s="8"/>
      <c r="I253" s="2">
        <v>10000</v>
      </c>
      <c r="J253" s="2">
        <v>10000</v>
      </c>
      <c r="K253" s="8"/>
      <c r="L253" s="2">
        <v>10000</v>
      </c>
      <c r="M253" s="7">
        <f t="shared" si="9"/>
        <v>0</v>
      </c>
    </row>
    <row r="254" spans="1:13" ht="15" x14ac:dyDescent="0.2">
      <c r="A254" s="20">
        <v>6080360</v>
      </c>
      <c r="B254" s="19" t="s">
        <v>33</v>
      </c>
      <c r="C254" s="16">
        <v>0</v>
      </c>
      <c r="D254" s="2">
        <v>0</v>
      </c>
      <c r="E254" s="2">
        <v>7996.8</v>
      </c>
      <c r="F254" s="2">
        <v>31738.97</v>
      </c>
      <c r="G254" s="2">
        <v>-3250.18</v>
      </c>
      <c r="H254" s="8"/>
      <c r="I254" s="2">
        <v>12381.37</v>
      </c>
      <c r="J254" s="2">
        <v>12381</v>
      </c>
      <c r="K254" s="8"/>
      <c r="L254" s="2">
        <v>13720</v>
      </c>
      <c r="M254" s="7">
        <f t="shared" si="9"/>
        <v>1339</v>
      </c>
    </row>
    <row r="255" spans="1:13" ht="15" x14ac:dyDescent="0.2">
      <c r="A255" s="20" t="s">
        <v>32</v>
      </c>
      <c r="B255" s="19" t="s">
        <v>31</v>
      </c>
      <c r="C255" s="16">
        <v>7273</v>
      </c>
      <c r="D255" s="2">
        <v>6086.12</v>
      </c>
      <c r="E255" s="2">
        <v>5902.42</v>
      </c>
      <c r="F255" s="2">
        <v>7997.13</v>
      </c>
      <c r="G255" s="2">
        <v>6159.2</v>
      </c>
      <c r="H255" s="8"/>
      <c r="I255" s="2">
        <v>8000</v>
      </c>
      <c r="J255" s="2">
        <v>8000</v>
      </c>
      <c r="K255" s="8"/>
      <c r="L255" s="2">
        <v>8000</v>
      </c>
      <c r="M255" s="7">
        <f t="shared" si="9"/>
        <v>0</v>
      </c>
    </row>
    <row r="256" spans="1:13" ht="15" x14ac:dyDescent="0.2">
      <c r="A256" s="20" t="s">
        <v>30</v>
      </c>
      <c r="B256" s="19" t="s">
        <v>29</v>
      </c>
      <c r="C256" s="16">
        <v>1200</v>
      </c>
      <c r="D256" s="2">
        <v>1710</v>
      </c>
      <c r="E256" s="2">
        <v>1800</v>
      </c>
      <c r="F256" s="2">
        <v>3000</v>
      </c>
      <c r="G256" s="2">
        <v>1988</v>
      </c>
      <c r="H256" s="8"/>
      <c r="I256" s="2">
        <v>2340</v>
      </c>
      <c r="J256" s="2">
        <v>2340</v>
      </c>
      <c r="K256" s="8"/>
      <c r="L256" s="2">
        <v>3800</v>
      </c>
      <c r="M256" s="7">
        <f t="shared" si="9"/>
        <v>1460</v>
      </c>
    </row>
    <row r="257" spans="1:13" ht="15" x14ac:dyDescent="0.2">
      <c r="A257" s="20">
        <v>6080520</v>
      </c>
      <c r="B257" s="19" t="s">
        <v>28</v>
      </c>
      <c r="C257" s="16"/>
      <c r="D257" s="2"/>
      <c r="E257" s="2"/>
      <c r="F257" s="2">
        <v>0</v>
      </c>
      <c r="G257" s="2">
        <v>444</v>
      </c>
      <c r="H257" s="8"/>
      <c r="I257" s="2"/>
      <c r="J257" s="2"/>
      <c r="K257" s="8"/>
      <c r="L257" s="2">
        <v>500</v>
      </c>
      <c r="M257" s="7">
        <f t="shared" si="9"/>
        <v>500</v>
      </c>
    </row>
    <row r="258" spans="1:13" ht="15" x14ac:dyDescent="0.2">
      <c r="A258" s="20" t="s">
        <v>27</v>
      </c>
      <c r="B258" s="19" t="s">
        <v>26</v>
      </c>
      <c r="C258" s="16">
        <v>4475</v>
      </c>
      <c r="D258" s="2">
        <v>4265.8500000000004</v>
      </c>
      <c r="E258" s="2">
        <v>754.95</v>
      </c>
      <c r="F258" s="2">
        <v>12486.38</v>
      </c>
      <c r="G258" s="2">
        <v>2618.09</v>
      </c>
      <c r="H258" s="8"/>
      <c r="I258" s="2">
        <v>1500</v>
      </c>
      <c r="J258" s="2">
        <v>1500</v>
      </c>
      <c r="K258" s="8"/>
      <c r="L258" s="2">
        <v>1500</v>
      </c>
      <c r="M258" s="7">
        <f t="shared" si="9"/>
        <v>0</v>
      </c>
    </row>
    <row r="259" spans="1:13" ht="15" x14ac:dyDescent="0.2">
      <c r="A259" s="20" t="s">
        <v>25</v>
      </c>
      <c r="B259" s="19" t="s">
        <v>24</v>
      </c>
      <c r="C259" s="16">
        <v>0</v>
      </c>
      <c r="D259" s="2">
        <v>5</v>
      </c>
      <c r="E259" s="2">
        <v>0</v>
      </c>
      <c r="F259" s="2">
        <v>0</v>
      </c>
      <c r="G259" s="2">
        <v>0</v>
      </c>
      <c r="H259" s="8"/>
      <c r="I259" s="2"/>
      <c r="J259" s="2"/>
      <c r="K259" s="8"/>
      <c r="L259" s="2"/>
      <c r="M259" s="7">
        <f t="shared" si="9"/>
        <v>0</v>
      </c>
    </row>
    <row r="260" spans="1:13" ht="15" x14ac:dyDescent="0.2">
      <c r="A260" s="20" t="s">
        <v>23</v>
      </c>
      <c r="B260" s="19" t="s">
        <v>22</v>
      </c>
      <c r="C260" s="16">
        <v>386</v>
      </c>
      <c r="D260" s="2">
        <v>926.91</v>
      </c>
      <c r="E260" s="2">
        <v>988.02</v>
      </c>
      <c r="F260" s="2">
        <v>780.24</v>
      </c>
      <c r="G260" s="2">
        <v>782.45</v>
      </c>
      <c r="H260" s="8"/>
      <c r="I260" s="2">
        <v>1000</v>
      </c>
      <c r="J260" s="2">
        <v>1000</v>
      </c>
      <c r="K260" s="8"/>
      <c r="L260" s="2">
        <v>1000</v>
      </c>
      <c r="M260" s="7">
        <f t="shared" si="9"/>
        <v>0</v>
      </c>
    </row>
    <row r="261" spans="1:13" ht="15" x14ac:dyDescent="0.2">
      <c r="A261" s="20" t="s">
        <v>21</v>
      </c>
      <c r="B261" s="19" t="s">
        <v>20</v>
      </c>
      <c r="C261" s="16">
        <v>1368</v>
      </c>
      <c r="D261" s="2">
        <v>1940.01</v>
      </c>
      <c r="E261" s="2">
        <v>2239.4</v>
      </c>
      <c r="F261" s="2">
        <v>2928.07</v>
      </c>
      <c r="G261" s="2">
        <v>666.59</v>
      </c>
      <c r="H261" s="8"/>
      <c r="I261" s="2">
        <v>1500</v>
      </c>
      <c r="J261" s="2">
        <v>1500</v>
      </c>
      <c r="K261" s="8"/>
      <c r="L261" s="2">
        <v>1000</v>
      </c>
      <c r="M261" s="7">
        <f t="shared" si="9"/>
        <v>-500</v>
      </c>
    </row>
    <row r="262" spans="1:13" ht="15" x14ac:dyDescent="0.2">
      <c r="A262" s="20" t="s">
        <v>19</v>
      </c>
      <c r="B262" s="19" t="s">
        <v>18</v>
      </c>
      <c r="C262" s="16">
        <v>995</v>
      </c>
      <c r="D262" s="2">
        <v>1017.96</v>
      </c>
      <c r="E262" s="2">
        <v>843.3</v>
      </c>
      <c r="F262" s="2">
        <v>1314.66</v>
      </c>
      <c r="G262" s="2">
        <v>1097.28</v>
      </c>
      <c r="H262" s="8"/>
      <c r="I262" s="2">
        <v>750</v>
      </c>
      <c r="J262" s="2">
        <v>750</v>
      </c>
      <c r="K262" s="8"/>
      <c r="L262" s="2">
        <v>1000</v>
      </c>
      <c r="M262" s="7">
        <f t="shared" si="9"/>
        <v>250</v>
      </c>
    </row>
    <row r="263" spans="1:13" ht="15" x14ac:dyDescent="0.2">
      <c r="A263" s="20" t="s">
        <v>17</v>
      </c>
      <c r="B263" s="19" t="s">
        <v>16</v>
      </c>
      <c r="C263" s="16">
        <v>500</v>
      </c>
      <c r="D263" s="2">
        <v>0</v>
      </c>
      <c r="E263" s="2">
        <v>0</v>
      </c>
      <c r="F263" s="2">
        <v>500</v>
      </c>
      <c r="G263" s="2">
        <v>0</v>
      </c>
      <c r="H263" s="8"/>
      <c r="I263" s="2">
        <v>500</v>
      </c>
      <c r="J263" s="2">
        <v>500</v>
      </c>
      <c r="K263" s="8"/>
      <c r="L263" s="2">
        <v>500</v>
      </c>
      <c r="M263" s="7">
        <f t="shared" si="9"/>
        <v>0</v>
      </c>
    </row>
    <row r="264" spans="1:13" ht="15" x14ac:dyDescent="0.2">
      <c r="A264" s="20" t="s">
        <v>15</v>
      </c>
      <c r="B264" s="19" t="s">
        <v>14</v>
      </c>
      <c r="C264" s="16">
        <v>10420</v>
      </c>
      <c r="D264" s="2">
        <v>9835.7000000000007</v>
      </c>
      <c r="E264" s="2">
        <v>7220</v>
      </c>
      <c r="F264" s="2">
        <v>5075</v>
      </c>
      <c r="G264" s="2">
        <v>9020</v>
      </c>
      <c r="H264" s="8"/>
      <c r="I264" s="2">
        <v>10000</v>
      </c>
      <c r="J264" s="2">
        <v>10000</v>
      </c>
      <c r="K264" s="8"/>
      <c r="L264" s="2">
        <v>10000</v>
      </c>
      <c r="M264" s="7">
        <f t="shared" si="9"/>
        <v>0</v>
      </c>
    </row>
    <row r="265" spans="1:13" ht="15" x14ac:dyDescent="0.2">
      <c r="A265" s="20" t="s">
        <v>13</v>
      </c>
      <c r="B265" s="19" t="s">
        <v>12</v>
      </c>
      <c r="C265" s="16">
        <v>1896</v>
      </c>
      <c r="D265" s="2">
        <v>6397.81</v>
      </c>
      <c r="E265" s="2">
        <v>4957.8999999999996</v>
      </c>
      <c r="F265" s="2">
        <v>4915.72</v>
      </c>
      <c r="G265" s="2">
        <v>2557.1799999999998</v>
      </c>
      <c r="H265" s="8"/>
      <c r="I265" s="2">
        <v>6000</v>
      </c>
      <c r="J265" s="2">
        <v>6000</v>
      </c>
      <c r="K265" s="8"/>
      <c r="L265" s="2">
        <v>5000</v>
      </c>
      <c r="M265" s="7">
        <f t="shared" si="9"/>
        <v>-1000</v>
      </c>
    </row>
    <row r="266" spans="1:13" ht="15" x14ac:dyDescent="0.2">
      <c r="A266" s="20" t="s">
        <v>11</v>
      </c>
      <c r="B266" s="19" t="s">
        <v>10</v>
      </c>
      <c r="C266" s="16">
        <v>811</v>
      </c>
      <c r="D266" s="2">
        <v>705.48</v>
      </c>
      <c r="E266" s="2">
        <v>1026.3399999999999</v>
      </c>
      <c r="F266" s="2">
        <v>0</v>
      </c>
      <c r="G266" s="2">
        <v>1248.79</v>
      </c>
      <c r="H266" s="8"/>
      <c r="I266" s="2"/>
      <c r="J266" s="2"/>
      <c r="K266" s="8"/>
      <c r="L266" s="2">
        <v>1500</v>
      </c>
      <c r="M266" s="7">
        <f t="shared" si="9"/>
        <v>1500</v>
      </c>
    </row>
    <row r="267" spans="1:13" ht="15" x14ac:dyDescent="0.2">
      <c r="A267" s="20" t="s">
        <v>9</v>
      </c>
      <c r="B267" s="19" t="s">
        <v>8</v>
      </c>
      <c r="C267" s="16">
        <v>388</v>
      </c>
      <c r="D267" s="2">
        <v>703.29</v>
      </c>
      <c r="E267" s="2">
        <v>568.28</v>
      </c>
      <c r="F267" s="2">
        <v>779.64</v>
      </c>
      <c r="G267" s="2">
        <v>833.23</v>
      </c>
      <c r="H267" s="8"/>
      <c r="I267" s="2"/>
      <c r="J267" s="2"/>
      <c r="K267" s="8"/>
      <c r="L267" s="2">
        <v>500</v>
      </c>
      <c r="M267" s="7">
        <f t="shared" si="9"/>
        <v>500</v>
      </c>
    </row>
    <row r="268" spans="1:13" ht="15" x14ac:dyDescent="0.2">
      <c r="A268" s="20" t="s">
        <v>7</v>
      </c>
      <c r="B268" s="19" t="s">
        <v>6</v>
      </c>
      <c r="C268" s="16">
        <v>7135</v>
      </c>
      <c r="D268" s="2">
        <v>5008.47</v>
      </c>
      <c r="E268" s="2">
        <v>1193.99</v>
      </c>
      <c r="F268" s="2">
        <v>3410.95</v>
      </c>
      <c r="G268" s="2">
        <v>1769.43</v>
      </c>
      <c r="H268" s="8"/>
      <c r="I268" s="2">
        <v>2500</v>
      </c>
      <c r="J268" s="2">
        <v>2500</v>
      </c>
      <c r="K268" s="8"/>
      <c r="L268" s="2">
        <v>2500</v>
      </c>
      <c r="M268" s="7">
        <f t="shared" si="9"/>
        <v>0</v>
      </c>
    </row>
    <row r="269" spans="1:13" ht="15" x14ac:dyDescent="0.2">
      <c r="A269" s="20">
        <v>6082000</v>
      </c>
      <c r="B269" s="19" t="s">
        <v>5</v>
      </c>
      <c r="C269" s="16">
        <v>7039</v>
      </c>
      <c r="D269" s="2">
        <v>7670</v>
      </c>
      <c r="E269" s="2">
        <v>4505</v>
      </c>
      <c r="F269" s="2">
        <v>3557</v>
      </c>
      <c r="G269" s="2">
        <v>0</v>
      </c>
      <c r="H269" s="8"/>
      <c r="I269" s="2"/>
      <c r="J269" s="2"/>
      <c r="K269" s="8"/>
      <c r="L269" s="2"/>
      <c r="M269" s="7">
        <f t="shared" si="9"/>
        <v>0</v>
      </c>
    </row>
    <row r="270" spans="1:13" ht="15" x14ac:dyDescent="0.2">
      <c r="A270" s="18"/>
      <c r="B270" s="17"/>
      <c r="C270" s="16"/>
      <c r="D270" s="2"/>
      <c r="E270" s="2"/>
      <c r="F270" s="2"/>
      <c r="G270" s="2"/>
      <c r="H270" s="8"/>
      <c r="I270" s="2"/>
      <c r="J270" s="2"/>
      <c r="K270" s="8"/>
      <c r="L270" s="2"/>
    </row>
    <row r="271" spans="1:13" ht="15" x14ac:dyDescent="0.25">
      <c r="A271" s="15" t="s">
        <v>4</v>
      </c>
      <c r="B271" s="14" t="s">
        <v>3</v>
      </c>
      <c r="C271" s="13">
        <f>SUM(C246:C270)</f>
        <v>431830</v>
      </c>
      <c r="D271" s="2">
        <f>SUM(D246:D270)</f>
        <v>421450.52999999991</v>
      </c>
      <c r="E271" s="2">
        <f>SUM(E246:E270)</f>
        <v>456181.01000000013</v>
      </c>
      <c r="F271" s="2">
        <f>SUM(F246:F270)</f>
        <v>516165.9499999999</v>
      </c>
      <c r="G271" s="2">
        <f>SUM(G246:G270)</f>
        <v>490884.84</v>
      </c>
      <c r="H271" s="8"/>
      <c r="I271" s="2">
        <f>SUM(I246:I270)</f>
        <v>528137.12</v>
      </c>
      <c r="J271" s="2">
        <f>SUM(J246:J270)</f>
        <v>528137</v>
      </c>
      <c r="K271" s="8"/>
      <c r="L271" s="2">
        <f>SUM(L246:L270)</f>
        <v>575630</v>
      </c>
      <c r="M271" s="7">
        <f>+L271-J271</f>
        <v>47493</v>
      </c>
    </row>
    <row r="272" spans="1:13" ht="15" x14ac:dyDescent="0.2">
      <c r="D272" s="2"/>
      <c r="E272" s="2"/>
      <c r="F272" s="2"/>
      <c r="G272" s="2"/>
      <c r="H272" s="8"/>
      <c r="I272" s="2"/>
      <c r="J272" s="2"/>
      <c r="K272" s="8"/>
      <c r="L272" s="2"/>
    </row>
    <row r="273" spans="1:16" ht="15" x14ac:dyDescent="0.25">
      <c r="A273" s="12" t="s">
        <v>2</v>
      </c>
      <c r="B273" s="11" t="s">
        <v>1</v>
      </c>
      <c r="C273" s="2">
        <f>+C271+C242+C209+C164</f>
        <v>3309823</v>
      </c>
      <c r="D273" s="2">
        <f>+D271+D242+D209+D164</f>
        <v>3906752.9799999995</v>
      </c>
      <c r="E273" s="2">
        <f>+E271+E242+E209+E164</f>
        <v>3631751.8499999996</v>
      </c>
      <c r="F273" s="2">
        <f>+F271+F242+F209+F164</f>
        <v>4897407.8759999992</v>
      </c>
      <c r="G273" s="2">
        <f>+G271+G242+G209+G164</f>
        <v>4325534.4400000013</v>
      </c>
      <c r="H273" s="8"/>
      <c r="I273" s="2">
        <f>+I271+I242+I209+I164</f>
        <v>5313036.33</v>
      </c>
      <c r="J273" s="2">
        <f>+J271+J242+J209+J164</f>
        <v>5613827</v>
      </c>
      <c r="K273" s="8"/>
      <c r="L273" s="2">
        <f>+L271+L242+L209+L164</f>
        <v>5798899</v>
      </c>
      <c r="M273" s="7">
        <f>+L273-J273</f>
        <v>185072</v>
      </c>
      <c r="P273" s="2"/>
    </row>
    <row r="274" spans="1:16" ht="15" x14ac:dyDescent="0.2">
      <c r="D274" s="2"/>
      <c r="E274" s="2"/>
      <c r="F274" s="2"/>
      <c r="G274" s="2"/>
      <c r="H274" s="8"/>
      <c r="I274" s="2"/>
      <c r="J274" s="2"/>
      <c r="K274" s="8"/>
      <c r="L274" s="2"/>
    </row>
    <row r="275" spans="1:16" ht="15" x14ac:dyDescent="0.2">
      <c r="D275" s="2"/>
      <c r="E275" s="2"/>
      <c r="F275" s="2"/>
      <c r="G275" s="2"/>
      <c r="H275" s="8"/>
      <c r="I275" s="2"/>
      <c r="J275" s="2"/>
      <c r="K275" s="8"/>
      <c r="L275" s="2"/>
    </row>
    <row r="276" spans="1:16" ht="15" x14ac:dyDescent="0.25">
      <c r="A276" s="10"/>
      <c r="B276" s="9" t="s">
        <v>0</v>
      </c>
      <c r="C276" s="2">
        <f>+C63-C273</f>
        <v>933839</v>
      </c>
      <c r="D276" s="2">
        <f>+D63-D273</f>
        <v>2023199.9200000009</v>
      </c>
      <c r="E276" s="2">
        <f>+E63-E273</f>
        <v>1136378.6200000001</v>
      </c>
      <c r="F276" s="2">
        <f>+F63-F273</f>
        <v>874954.35400000121</v>
      </c>
      <c r="G276" s="2">
        <f>+G63-G273</f>
        <v>1746892.9399999976</v>
      </c>
      <c r="H276" s="8"/>
      <c r="I276" s="2">
        <f>+I63-I273</f>
        <v>500968.66999999993</v>
      </c>
      <c r="J276" s="2">
        <f>+J63-J273</f>
        <v>508173</v>
      </c>
      <c r="K276" s="8"/>
      <c r="L276" s="2">
        <f>+L63-L273</f>
        <v>393101</v>
      </c>
      <c r="M276" s="7">
        <f>+L276-J276</f>
        <v>-115072</v>
      </c>
    </row>
    <row r="277" spans="1:16" ht="15.75" customHeight="1" x14ac:dyDescent="0.2">
      <c r="D277" s="2"/>
      <c r="E277" s="2"/>
      <c r="F277" s="2"/>
      <c r="G277" s="2"/>
      <c r="H277" s="2"/>
      <c r="I277" s="2"/>
      <c r="J277" s="2"/>
      <c r="K277" s="2"/>
      <c r="L277" s="2"/>
    </row>
    <row r="278" spans="1:16" ht="15.75" customHeight="1" x14ac:dyDescent="0.2">
      <c r="A278" s="6"/>
      <c r="B278" s="6"/>
      <c r="C278" s="6"/>
      <c r="D278" s="2"/>
      <c r="E278" s="2"/>
      <c r="F278" s="2"/>
      <c r="G278" s="2"/>
      <c r="H278" s="2"/>
      <c r="I278" s="2"/>
      <c r="J278" s="2"/>
      <c r="K278" s="2"/>
      <c r="L278" s="2"/>
    </row>
    <row r="279" spans="1:16" ht="15" customHeight="1" x14ac:dyDescent="0.2">
      <c r="A279" s="6"/>
      <c r="B279" s="6"/>
      <c r="G279" s="43"/>
      <c r="H279" s="42"/>
      <c r="I279" s="45"/>
      <c r="J279" s="45"/>
      <c r="K279" s="2"/>
      <c r="L279" s="45"/>
      <c r="M279" s="7"/>
    </row>
    <row r="280" spans="1:16" x14ac:dyDescent="0.2">
      <c r="A280" s="6"/>
      <c r="B280" s="6"/>
      <c r="G280" s="43" t="s">
        <v>332</v>
      </c>
      <c r="H280" s="42">
        <v>0.05</v>
      </c>
      <c r="I280" s="45">
        <f>+$H280*I6</f>
        <v>25000</v>
      </c>
      <c r="J280" s="45">
        <f>+$H280*J6</f>
        <v>35000</v>
      </c>
      <c r="K280" s="2"/>
      <c r="L280" s="45">
        <f>+$H280*L6</f>
        <v>35000</v>
      </c>
    </row>
    <row r="281" spans="1:16" x14ac:dyDescent="0.2">
      <c r="A281" s="6"/>
      <c r="B281" s="6"/>
      <c r="G281" s="43"/>
      <c r="H281" s="42"/>
      <c r="I281" s="45"/>
      <c r="J281" s="45"/>
      <c r="K281" s="2"/>
      <c r="L281" s="45"/>
      <c r="M281" s="7"/>
    </row>
    <row r="282" spans="1:16" x14ac:dyDescent="0.2">
      <c r="A282" s="6"/>
      <c r="B282" s="6"/>
      <c r="G282" s="43" t="s">
        <v>333</v>
      </c>
      <c r="H282" s="42">
        <v>0.2</v>
      </c>
      <c r="I282" s="45">
        <f>+$H282*I23</f>
        <v>120000</v>
      </c>
      <c r="J282" s="45">
        <f>+$H282*J23</f>
        <v>120000</v>
      </c>
      <c r="K282" s="2"/>
      <c r="L282" s="45">
        <f>+$H282*L23</f>
        <v>120000</v>
      </c>
    </row>
    <row r="283" spans="1:16" x14ac:dyDescent="0.2">
      <c r="A283" s="6"/>
      <c r="B283" s="6"/>
      <c r="G283" s="43" t="s">
        <v>334</v>
      </c>
      <c r="H283" s="42">
        <v>0.5</v>
      </c>
      <c r="I283" s="45">
        <f>+$H283*I8</f>
        <v>250000</v>
      </c>
      <c r="J283" s="45">
        <f>+$H283*J8</f>
        <v>237500</v>
      </c>
      <c r="K283" s="2"/>
      <c r="L283" s="45">
        <f>+$H283*L8</f>
        <v>237500</v>
      </c>
    </row>
    <row r="284" spans="1:16" x14ac:dyDescent="0.2">
      <c r="A284" s="6"/>
      <c r="B284" s="6"/>
      <c r="C284" s="6"/>
      <c r="D284" s="5"/>
      <c r="E284" s="5"/>
      <c r="F284" s="5"/>
      <c r="G284" s="5"/>
      <c r="H284" s="2"/>
      <c r="I284" s="5"/>
      <c r="J284" s="5"/>
      <c r="K284" s="2"/>
      <c r="L284" s="5"/>
    </row>
    <row r="285" spans="1:16" x14ac:dyDescent="0.2">
      <c r="A285" s="6"/>
      <c r="B285" s="6"/>
      <c r="C285" s="6"/>
      <c r="D285" s="5"/>
      <c r="E285" s="5"/>
      <c r="F285" s="5"/>
      <c r="G285" s="44" t="s">
        <v>335</v>
      </c>
      <c r="H285" s="2"/>
      <c r="I285" s="5">
        <f>SUM(I279:I284)</f>
        <v>395000</v>
      </c>
      <c r="J285" s="5">
        <f>SUM(J279:J284)</f>
        <v>392500</v>
      </c>
      <c r="K285" s="2"/>
      <c r="L285" s="5">
        <f>SUM(L279:L284)</f>
        <v>392500</v>
      </c>
    </row>
    <row r="286" spans="1:16" x14ac:dyDescent="0.2">
      <c r="A286" s="6"/>
      <c r="B286" s="6"/>
      <c r="C286" s="6"/>
      <c r="D286" s="5"/>
      <c r="E286" s="5"/>
      <c r="F286" s="5"/>
      <c r="G286" s="5"/>
      <c r="H286" s="2"/>
      <c r="I286" s="5"/>
      <c r="J286" s="5"/>
      <c r="K286" s="2"/>
      <c r="L286" s="5"/>
    </row>
    <row r="287" spans="1:16" x14ac:dyDescent="0.2">
      <c r="A287" s="6"/>
      <c r="B287" s="6"/>
      <c r="C287" s="6"/>
      <c r="D287" s="5"/>
      <c r="E287" s="5"/>
      <c r="F287" s="5"/>
      <c r="G287" s="44" t="s">
        <v>336</v>
      </c>
      <c r="H287" s="2"/>
      <c r="I287" s="5">
        <f>+I276-I285</f>
        <v>105968.66999999993</v>
      </c>
      <c r="J287" s="5">
        <f>+J276-J285</f>
        <v>115673</v>
      </c>
      <c r="K287" s="2"/>
      <c r="L287" s="5">
        <f>+L276-L285</f>
        <v>601</v>
      </c>
    </row>
    <row r="288" spans="1:16" x14ac:dyDescent="0.2">
      <c r="A288" s="6"/>
      <c r="B288" s="6"/>
      <c r="C288" s="6"/>
      <c r="D288" s="5"/>
      <c r="E288" s="5"/>
      <c r="F288" s="5"/>
      <c r="G288" s="5"/>
      <c r="H288" s="2"/>
      <c r="I288" s="5"/>
      <c r="J288" s="5"/>
      <c r="K288" s="2"/>
      <c r="L288" s="5"/>
    </row>
    <row r="289" spans="1:13" x14ac:dyDescent="0.2">
      <c r="A289" s="6"/>
      <c r="B289" s="6"/>
      <c r="C289" s="6"/>
      <c r="D289" s="5"/>
      <c r="E289" s="5"/>
      <c r="F289" s="5"/>
      <c r="G289" s="5"/>
      <c r="H289" s="2"/>
      <c r="I289" s="5"/>
      <c r="J289" s="5"/>
      <c r="K289" s="2"/>
      <c r="L289" s="5"/>
      <c r="M289" s="2"/>
    </row>
    <row r="290" spans="1:13" x14ac:dyDescent="0.2">
      <c r="A290" s="6"/>
      <c r="B290" s="6"/>
      <c r="C290" s="6"/>
      <c r="D290" s="5"/>
      <c r="E290" s="5"/>
      <c r="F290" s="5"/>
      <c r="G290" s="5"/>
      <c r="H290" s="2"/>
      <c r="I290" s="5"/>
      <c r="J290" s="5"/>
      <c r="K290" s="2"/>
      <c r="L290" s="5"/>
      <c r="M290" s="2"/>
    </row>
    <row r="291" spans="1:13" x14ac:dyDescent="0.2">
      <c r="A291" s="6"/>
      <c r="B291" s="6"/>
      <c r="C291" s="6"/>
      <c r="D291" s="5"/>
      <c r="E291" s="5"/>
      <c r="F291" s="5"/>
      <c r="G291" s="5"/>
      <c r="H291" s="2"/>
      <c r="I291" s="5"/>
      <c r="J291" s="5"/>
      <c r="K291" s="2"/>
      <c r="L291" s="5"/>
      <c r="M291" s="2"/>
    </row>
    <row r="292" spans="1:13" x14ac:dyDescent="0.2">
      <c r="A292" s="6"/>
      <c r="B292" s="6"/>
      <c r="C292" s="6"/>
      <c r="D292" s="5"/>
      <c r="E292" s="5"/>
      <c r="F292" s="5"/>
      <c r="G292" s="5"/>
      <c r="H292" s="2"/>
      <c r="I292" s="5"/>
      <c r="J292" s="5" t="s">
        <v>342</v>
      </c>
      <c r="K292" s="2"/>
      <c r="L292" s="5"/>
      <c r="M292" s="2">
        <f>SUM(M290:M291)</f>
        <v>0</v>
      </c>
    </row>
    <row r="293" spans="1:13" x14ac:dyDescent="0.2">
      <c r="A293" s="6"/>
      <c r="B293" s="6"/>
      <c r="C293" s="6"/>
      <c r="D293" s="5"/>
      <c r="E293" s="5"/>
      <c r="F293" s="5"/>
      <c r="G293" s="5"/>
      <c r="H293" s="2"/>
      <c r="I293" s="5"/>
      <c r="J293" s="5"/>
      <c r="K293" s="2"/>
      <c r="L293" s="5"/>
      <c r="M293" s="2"/>
    </row>
    <row r="294" spans="1:13" x14ac:dyDescent="0.2">
      <c r="A294" s="6"/>
      <c r="B294" s="6"/>
      <c r="C294" s="6"/>
      <c r="D294" s="5"/>
      <c r="E294" s="5"/>
      <c r="F294" s="5"/>
      <c r="G294" s="5"/>
      <c r="H294" s="2"/>
      <c r="I294" s="5" t="s">
        <v>337</v>
      </c>
      <c r="J294" s="5">
        <f>+L273*K294</f>
        <v>2899449.5</v>
      </c>
      <c r="K294" s="46">
        <v>0.5</v>
      </c>
      <c r="L294" s="5"/>
      <c r="M294" s="2"/>
    </row>
    <row r="295" spans="1:13" x14ac:dyDescent="0.2">
      <c r="A295" s="6"/>
      <c r="B295" s="6"/>
      <c r="C295" s="6"/>
      <c r="D295" s="5"/>
      <c r="E295" s="5"/>
      <c r="F295" s="5"/>
      <c r="G295" s="5"/>
      <c r="H295" s="2"/>
      <c r="I295" s="5"/>
      <c r="J295" s="5"/>
      <c r="K295" s="2"/>
      <c r="L295" s="5"/>
      <c r="M295" s="2"/>
    </row>
    <row r="296" spans="1:13" x14ac:dyDescent="0.2">
      <c r="A296" s="6"/>
      <c r="B296" s="6"/>
      <c r="C296" s="6"/>
      <c r="D296" s="5"/>
      <c r="E296" s="5"/>
      <c r="F296" s="5"/>
      <c r="G296" s="5"/>
      <c r="H296" s="2"/>
      <c r="I296" s="5" t="s">
        <v>338</v>
      </c>
      <c r="J296" s="5">
        <f>+L273*K296</f>
        <v>1906487.3424657462</v>
      </c>
      <c r="K296" s="3">
        <v>0.32876712328766999</v>
      </c>
      <c r="L296" s="5">
        <f>+J294-J296</f>
        <v>992962.15753425378</v>
      </c>
      <c r="M296" s="2"/>
    </row>
    <row r="297" spans="1:13" x14ac:dyDescent="0.2">
      <c r="A297" s="6"/>
      <c r="B297" s="6"/>
      <c r="C297" s="6"/>
      <c r="D297" s="5"/>
      <c r="E297" s="5"/>
      <c r="F297" s="5"/>
      <c r="G297" s="5"/>
      <c r="H297" s="2"/>
      <c r="I297" s="5"/>
      <c r="J297" s="5"/>
      <c r="K297" s="2"/>
      <c r="L297" s="5"/>
    </row>
    <row r="298" spans="1:13" x14ac:dyDescent="0.2">
      <c r="A298" s="6"/>
      <c r="B298" s="6"/>
      <c r="C298" s="6"/>
      <c r="D298" s="5"/>
      <c r="E298" s="5"/>
      <c r="F298" s="5"/>
      <c r="G298" s="5"/>
      <c r="H298" s="2"/>
      <c r="I298" s="5" t="s">
        <v>339</v>
      </c>
      <c r="J298" s="5">
        <f>+L273*K298</f>
        <v>1429865.506849315</v>
      </c>
      <c r="K298" s="3">
        <v>0.24657534246575341</v>
      </c>
      <c r="L298" s="5">
        <f>+J294-J298</f>
        <v>1469583.993150685</v>
      </c>
    </row>
    <row r="299" spans="1:13" x14ac:dyDescent="0.2">
      <c r="A299" s="6"/>
      <c r="B299" s="6"/>
      <c r="C299" s="6"/>
      <c r="D299" s="5"/>
      <c r="E299" s="5"/>
      <c r="F299" s="5"/>
      <c r="G299" s="5"/>
      <c r="H299" s="2"/>
      <c r="I299" s="5"/>
      <c r="J299" s="5"/>
      <c r="K299" s="2"/>
      <c r="L299" s="5"/>
    </row>
    <row r="300" spans="1:13" x14ac:dyDescent="0.2">
      <c r="A300" s="6"/>
      <c r="B300" s="6"/>
      <c r="C300" s="6"/>
      <c r="D300" s="5"/>
      <c r="E300" s="5"/>
      <c r="F300" s="5"/>
      <c r="G300" s="5"/>
      <c r="H300" s="2"/>
      <c r="I300" s="5"/>
      <c r="J300" s="5"/>
      <c r="K300" s="47">
        <v>0.32876712328767121</v>
      </c>
      <c r="L300" s="5"/>
    </row>
    <row r="301" spans="1:13" x14ac:dyDescent="0.2">
      <c r="A301" s="6"/>
      <c r="B301" s="6"/>
      <c r="C301" s="6"/>
      <c r="D301" s="5"/>
      <c r="E301" s="5"/>
      <c r="F301" s="5"/>
      <c r="G301" s="5"/>
      <c r="H301" s="2"/>
      <c r="I301" s="5"/>
      <c r="J301" s="5"/>
      <c r="K301" s="2"/>
      <c r="L301" s="5"/>
    </row>
    <row r="302" spans="1:13" x14ac:dyDescent="0.2">
      <c r="A302" s="6"/>
      <c r="B302" s="6"/>
      <c r="C302" s="6"/>
      <c r="D302" s="5"/>
      <c r="E302" s="5"/>
      <c r="F302" s="5"/>
      <c r="G302" s="5"/>
      <c r="H302" s="2"/>
      <c r="I302" s="5"/>
      <c r="J302" s="5"/>
      <c r="K302" s="2"/>
      <c r="L302" s="5"/>
      <c r="M302" s="7"/>
    </row>
    <row r="303" spans="1:13" x14ac:dyDescent="0.2">
      <c r="A303" s="6"/>
      <c r="B303" s="6"/>
      <c r="C303" s="6"/>
      <c r="D303" s="5"/>
      <c r="E303" s="5"/>
      <c r="F303" s="5"/>
      <c r="G303" s="5"/>
      <c r="H303" s="2"/>
      <c r="I303" s="5"/>
      <c r="J303" s="5"/>
      <c r="K303" s="2"/>
      <c r="L303" s="5"/>
    </row>
    <row r="304" spans="1:13" x14ac:dyDescent="0.2">
      <c r="A304" s="6"/>
      <c r="B304" s="6"/>
      <c r="C304" s="6"/>
      <c r="D304" s="5"/>
      <c r="E304" s="5"/>
      <c r="F304" s="5"/>
      <c r="G304" s="5"/>
      <c r="H304" s="2"/>
      <c r="I304" s="5"/>
      <c r="J304" s="5"/>
      <c r="K304" s="2"/>
      <c r="L304" s="5"/>
      <c r="M304" s="2"/>
    </row>
    <row r="305" spans="1:13" x14ac:dyDescent="0.2">
      <c r="A305" s="6"/>
      <c r="B305" s="6"/>
      <c r="C305" s="6"/>
      <c r="D305" s="5"/>
      <c r="E305" s="5"/>
      <c r="F305" s="5"/>
      <c r="G305" s="5"/>
      <c r="H305" s="2"/>
      <c r="I305" s="5"/>
      <c r="J305" s="5"/>
      <c r="K305" s="2"/>
      <c r="L305" s="5"/>
      <c r="M305" s="2"/>
    </row>
    <row r="306" spans="1:13" x14ac:dyDescent="0.2">
      <c r="A306" s="6"/>
      <c r="B306" s="6"/>
      <c r="C306" s="6"/>
      <c r="D306" s="5"/>
      <c r="E306" s="5"/>
      <c r="F306" s="5"/>
      <c r="G306" s="5"/>
      <c r="H306" s="2"/>
      <c r="I306" s="5"/>
      <c r="J306" s="5"/>
      <c r="K306" s="2"/>
      <c r="L306" s="5"/>
      <c r="M306" s="2"/>
    </row>
    <row r="307" spans="1:13" x14ac:dyDescent="0.2">
      <c r="A307" s="6"/>
      <c r="B307" s="6"/>
      <c r="C307" s="6"/>
      <c r="D307" s="5"/>
      <c r="E307" s="5"/>
      <c r="F307" s="5"/>
      <c r="G307" s="5"/>
      <c r="H307" s="2"/>
      <c r="I307" s="5"/>
      <c r="J307" s="5"/>
      <c r="K307" s="2"/>
      <c r="L307" s="5"/>
    </row>
    <row r="308" spans="1:13" x14ac:dyDescent="0.2">
      <c r="A308" s="6"/>
      <c r="B308" s="6"/>
      <c r="C308" s="6"/>
      <c r="D308" s="5"/>
      <c r="E308" s="5"/>
      <c r="F308" s="5"/>
      <c r="G308" s="5"/>
      <c r="H308" s="2"/>
      <c r="I308" s="5"/>
      <c r="J308" s="5"/>
      <c r="K308" s="2"/>
      <c r="L308" s="5"/>
    </row>
    <row r="309" spans="1:13" x14ac:dyDescent="0.2">
      <c r="A309" s="6"/>
      <c r="B309" s="6"/>
      <c r="C309" s="6"/>
      <c r="D309" s="5"/>
      <c r="E309" s="5"/>
      <c r="F309" s="5"/>
      <c r="G309" s="5"/>
      <c r="H309" s="2"/>
      <c r="I309" s="5"/>
      <c r="J309" s="5"/>
      <c r="K309" s="2"/>
      <c r="L309" s="5"/>
    </row>
    <row r="310" spans="1:13" x14ac:dyDescent="0.2">
      <c r="A310" s="6"/>
      <c r="B310" s="6"/>
      <c r="C310" s="6"/>
      <c r="D310" s="5"/>
      <c r="E310" s="5"/>
      <c r="F310" s="5"/>
      <c r="G310" s="5"/>
      <c r="H310" s="2"/>
      <c r="I310" s="5"/>
      <c r="J310" s="5"/>
      <c r="K310" s="2"/>
      <c r="L310" s="5"/>
    </row>
    <row r="311" spans="1:13" x14ac:dyDescent="0.2">
      <c r="A311" s="6"/>
      <c r="B311" s="6"/>
      <c r="C311" s="6"/>
      <c r="D311" s="5"/>
      <c r="E311" s="5"/>
      <c r="F311" s="5"/>
      <c r="G311" s="5"/>
      <c r="H311" s="2"/>
      <c r="I311" s="5"/>
      <c r="J311" s="5"/>
      <c r="K311" s="2"/>
      <c r="L311" s="5"/>
    </row>
    <row r="312" spans="1:13" x14ac:dyDescent="0.2">
      <c r="A312" s="6"/>
      <c r="B312" s="6"/>
      <c r="C312" s="6"/>
      <c r="D312" s="5"/>
      <c r="E312" s="5"/>
      <c r="F312" s="5"/>
      <c r="G312" s="5"/>
      <c r="H312" s="2"/>
      <c r="I312" s="5"/>
      <c r="J312" s="5"/>
      <c r="K312" s="2"/>
      <c r="L312" s="5"/>
    </row>
    <row r="313" spans="1:13" x14ac:dyDescent="0.2">
      <c r="A313" s="6"/>
      <c r="B313" s="6"/>
      <c r="C313" s="6"/>
      <c r="D313" s="5"/>
      <c r="E313" s="5"/>
      <c r="F313" s="5"/>
      <c r="G313" s="5"/>
      <c r="H313" s="2"/>
      <c r="I313" s="5"/>
      <c r="J313" s="5"/>
      <c r="K313" s="2"/>
      <c r="L313" s="5"/>
    </row>
    <row r="314" spans="1:13" x14ac:dyDescent="0.2">
      <c r="A314" s="6"/>
      <c r="B314" s="6"/>
      <c r="C314" s="6"/>
      <c r="D314" s="5"/>
      <c r="E314" s="5"/>
      <c r="F314" s="5"/>
      <c r="G314" s="5"/>
      <c r="H314" s="2"/>
      <c r="I314" s="5"/>
      <c r="J314" s="5"/>
      <c r="K314" s="2"/>
      <c r="L314" s="5"/>
    </row>
    <row r="315" spans="1:13" x14ac:dyDescent="0.2">
      <c r="A315" s="6"/>
      <c r="B315" s="6"/>
      <c r="C315" s="6"/>
      <c r="D315" s="5"/>
      <c r="E315" s="5"/>
      <c r="F315" s="5"/>
      <c r="G315" s="5"/>
      <c r="H315" s="2"/>
      <c r="I315" s="5"/>
      <c r="J315" s="5"/>
      <c r="K315" s="2"/>
      <c r="L315" s="5"/>
    </row>
    <row r="316" spans="1:13" x14ac:dyDescent="0.2">
      <c r="A316" s="6"/>
      <c r="B316" s="6"/>
      <c r="C316" s="6"/>
      <c r="D316" s="5"/>
      <c r="E316" s="5"/>
      <c r="F316" s="5"/>
      <c r="G316" s="5"/>
      <c r="H316" s="2"/>
      <c r="I316" s="5"/>
      <c r="J316" s="5"/>
      <c r="K316" s="2"/>
      <c r="L316" s="5"/>
    </row>
    <row r="317" spans="1:13" x14ac:dyDescent="0.2">
      <c r="A317" s="6"/>
      <c r="B317" s="6"/>
      <c r="C317" s="6"/>
      <c r="D317" s="5"/>
      <c r="E317" s="5"/>
      <c r="F317" s="5"/>
      <c r="G317" s="5"/>
      <c r="H317" s="2"/>
      <c r="I317" s="5"/>
      <c r="J317" s="5"/>
      <c r="K317" s="2"/>
      <c r="L317" s="5"/>
    </row>
    <row r="318" spans="1:13" x14ac:dyDescent="0.2">
      <c r="A318" s="6"/>
      <c r="B318" s="6"/>
      <c r="C318" s="6"/>
      <c r="D318" s="5"/>
      <c r="E318" s="5"/>
      <c r="F318" s="5"/>
      <c r="G318" s="5"/>
      <c r="H318" s="2"/>
      <c r="I318" s="5"/>
      <c r="J318" s="5"/>
      <c r="K318" s="2"/>
      <c r="L318" s="5"/>
    </row>
    <row r="319" spans="1:13" x14ac:dyDescent="0.2">
      <c r="A319" s="6"/>
      <c r="B319" s="6"/>
      <c r="C319" s="6"/>
      <c r="D319" s="5"/>
      <c r="E319" s="5"/>
      <c r="F319" s="5"/>
      <c r="G319" s="5"/>
      <c r="H319" s="2"/>
      <c r="I319" s="5"/>
      <c r="J319" s="5"/>
      <c r="K319" s="2"/>
      <c r="L319" s="5"/>
    </row>
    <row r="320" spans="1:13" x14ac:dyDescent="0.2">
      <c r="A320" s="6"/>
      <c r="B320" s="6"/>
      <c r="C320" s="6"/>
      <c r="D320" s="5"/>
      <c r="E320" s="5"/>
      <c r="F320" s="5"/>
      <c r="G320" s="5"/>
      <c r="H320" s="2"/>
      <c r="I320" s="5"/>
      <c r="J320" s="5"/>
      <c r="K320" s="2"/>
      <c r="L320" s="5"/>
    </row>
    <row r="321" spans="1:12" x14ac:dyDescent="0.2">
      <c r="A321" s="6"/>
      <c r="B321" s="6"/>
      <c r="C321" s="6"/>
      <c r="D321" s="5"/>
      <c r="E321" s="5"/>
      <c r="F321" s="5"/>
      <c r="G321" s="5"/>
      <c r="H321" s="2"/>
      <c r="I321" s="5"/>
      <c r="J321" s="5"/>
      <c r="K321" s="2"/>
      <c r="L321" s="5"/>
    </row>
    <row r="322" spans="1:12" x14ac:dyDescent="0.2">
      <c r="A322" s="6"/>
      <c r="B322" s="6"/>
      <c r="C322" s="6"/>
      <c r="D322" s="5"/>
      <c r="E322" s="5"/>
      <c r="F322" s="5"/>
      <c r="G322" s="5"/>
      <c r="H322" s="2"/>
      <c r="I322" s="5"/>
      <c r="J322" s="5"/>
      <c r="K322" s="2"/>
      <c r="L322" s="5"/>
    </row>
    <row r="323" spans="1:12" x14ac:dyDescent="0.2">
      <c r="A323" s="6"/>
      <c r="B323" s="6"/>
      <c r="C323" s="6"/>
      <c r="D323" s="5"/>
      <c r="E323" s="5"/>
      <c r="F323" s="5"/>
      <c r="G323" s="5"/>
      <c r="H323" s="2"/>
      <c r="I323" s="5"/>
      <c r="J323" s="5"/>
      <c r="K323" s="2"/>
      <c r="L323" s="5"/>
    </row>
    <row r="324" spans="1:12" x14ac:dyDescent="0.2">
      <c r="A324" s="6"/>
      <c r="B324" s="6"/>
      <c r="C324" s="6"/>
      <c r="D324" s="5"/>
      <c r="E324" s="5"/>
      <c r="F324" s="5"/>
      <c r="G324" s="5"/>
      <c r="H324" s="2"/>
      <c r="I324" s="5"/>
      <c r="J324" s="5"/>
      <c r="K324" s="2"/>
      <c r="L324" s="5"/>
    </row>
    <row r="325" spans="1:12" x14ac:dyDescent="0.2">
      <c r="A325" s="6"/>
      <c r="B325" s="6"/>
      <c r="C325" s="6"/>
      <c r="D325" s="5"/>
      <c r="E325" s="5"/>
      <c r="F325" s="5"/>
      <c r="G325" s="5"/>
      <c r="H325" s="2"/>
      <c r="I325" s="5"/>
      <c r="J325" s="5"/>
      <c r="K325" s="2"/>
      <c r="L325" s="5"/>
    </row>
    <row r="326" spans="1:12" x14ac:dyDescent="0.2">
      <c r="A326" s="6"/>
      <c r="B326" s="6"/>
      <c r="C326" s="6"/>
      <c r="D326" s="5"/>
      <c r="E326" s="5"/>
      <c r="F326" s="5"/>
      <c r="G326" s="5"/>
      <c r="H326" s="2"/>
      <c r="I326" s="5"/>
      <c r="J326" s="5"/>
      <c r="K326" s="2"/>
      <c r="L326" s="5"/>
    </row>
    <row r="327" spans="1:12" x14ac:dyDescent="0.2">
      <c r="A327" s="6"/>
      <c r="B327" s="6"/>
      <c r="C327" s="6"/>
      <c r="D327" s="5"/>
      <c r="E327" s="5"/>
      <c r="F327" s="5"/>
      <c r="G327" s="5"/>
      <c r="H327" s="2"/>
      <c r="I327" s="5"/>
      <c r="J327" s="5"/>
      <c r="K327" s="2"/>
      <c r="L327" s="5"/>
    </row>
    <row r="328" spans="1:12" x14ac:dyDescent="0.2">
      <c r="A328" s="6"/>
      <c r="B328" s="6"/>
      <c r="C328" s="6"/>
      <c r="D328" s="5"/>
      <c r="E328" s="5"/>
      <c r="F328" s="5"/>
      <c r="G328" s="5"/>
      <c r="H328" s="2"/>
      <c r="I328" s="5"/>
      <c r="J328" s="5"/>
      <c r="K328" s="2"/>
      <c r="L328" s="5"/>
    </row>
    <row r="329" spans="1:12" x14ac:dyDescent="0.2">
      <c r="A329" s="6"/>
      <c r="B329" s="6"/>
      <c r="C329" s="6"/>
      <c r="D329" s="5"/>
      <c r="E329" s="5"/>
      <c r="F329" s="5"/>
      <c r="G329" s="5"/>
      <c r="H329" s="2"/>
      <c r="I329" s="5"/>
      <c r="J329" s="5"/>
      <c r="K329" s="2"/>
      <c r="L329" s="5"/>
    </row>
    <row r="330" spans="1:12" x14ac:dyDescent="0.2">
      <c r="A330" s="6"/>
      <c r="B330" s="6"/>
      <c r="C330" s="6"/>
      <c r="D330" s="5"/>
      <c r="E330" s="5"/>
      <c r="F330" s="5"/>
      <c r="G330" s="5"/>
      <c r="H330" s="2"/>
      <c r="I330" s="5"/>
      <c r="J330" s="5"/>
      <c r="K330" s="2"/>
      <c r="L330" s="5"/>
    </row>
    <row r="331" spans="1:12" x14ac:dyDescent="0.2">
      <c r="A331" s="6"/>
      <c r="B331" s="6"/>
      <c r="C331" s="6"/>
      <c r="D331" s="5"/>
      <c r="E331" s="5"/>
      <c r="F331" s="5"/>
      <c r="G331" s="5"/>
      <c r="H331" s="2"/>
      <c r="I331" s="5"/>
      <c r="J331" s="5"/>
      <c r="K331" s="2"/>
      <c r="L331" s="5"/>
    </row>
    <row r="332" spans="1:12" x14ac:dyDescent="0.2">
      <c r="A332" s="6"/>
      <c r="B332" s="6"/>
      <c r="C332" s="6"/>
      <c r="D332" s="5"/>
      <c r="E332" s="5"/>
      <c r="F332" s="5"/>
      <c r="G332" s="5"/>
      <c r="H332" s="2"/>
      <c r="I332" s="5"/>
      <c r="J332" s="5"/>
      <c r="K332" s="2"/>
      <c r="L332" s="5"/>
    </row>
    <row r="333" spans="1:12" x14ac:dyDescent="0.2">
      <c r="A333" s="6"/>
      <c r="B333" s="6"/>
      <c r="C333" s="6"/>
      <c r="D333" s="5"/>
      <c r="E333" s="5"/>
      <c r="F333" s="5"/>
      <c r="G333" s="5"/>
      <c r="H333" s="2"/>
      <c r="I333" s="5"/>
      <c r="J333" s="5"/>
      <c r="K333" s="2"/>
      <c r="L333" s="5"/>
    </row>
    <row r="334" spans="1:12" x14ac:dyDescent="0.2">
      <c r="A334" s="6"/>
      <c r="B334" s="6"/>
      <c r="C334" s="6"/>
      <c r="D334" s="5"/>
      <c r="E334" s="5"/>
      <c r="F334" s="5"/>
      <c r="G334" s="5"/>
      <c r="H334" s="2"/>
      <c r="I334" s="5"/>
      <c r="J334" s="5"/>
      <c r="K334" s="2"/>
      <c r="L334" s="5"/>
    </row>
    <row r="335" spans="1:12" x14ac:dyDescent="0.2">
      <c r="A335" s="6"/>
      <c r="B335" s="6"/>
      <c r="C335" s="6"/>
      <c r="D335" s="5"/>
      <c r="E335" s="5"/>
      <c r="F335" s="5"/>
      <c r="G335" s="5"/>
      <c r="H335" s="2"/>
      <c r="I335" s="5"/>
      <c r="J335" s="5"/>
      <c r="K335" s="2"/>
      <c r="L335" s="5"/>
    </row>
    <row r="336" spans="1:12" x14ac:dyDescent="0.2">
      <c r="A336" s="6"/>
      <c r="B336" s="6"/>
      <c r="C336" s="6"/>
      <c r="D336" s="5"/>
      <c r="E336" s="5"/>
      <c r="F336" s="5"/>
      <c r="G336" s="5"/>
      <c r="H336" s="2"/>
      <c r="I336" s="5"/>
      <c r="J336" s="5"/>
      <c r="K336" s="2"/>
      <c r="L336" s="5"/>
    </row>
    <row r="337" spans="1:12" x14ac:dyDescent="0.2">
      <c r="A337" s="6"/>
      <c r="B337" s="6"/>
      <c r="C337" s="6"/>
      <c r="D337" s="5"/>
      <c r="E337" s="5"/>
      <c r="F337" s="5"/>
      <c r="G337" s="5"/>
      <c r="H337" s="2"/>
      <c r="I337" s="5"/>
      <c r="J337" s="5"/>
      <c r="K337" s="2"/>
      <c r="L337" s="5"/>
    </row>
    <row r="338" spans="1:12" x14ac:dyDescent="0.2">
      <c r="A338" s="6"/>
      <c r="B338" s="6"/>
      <c r="C338" s="6"/>
      <c r="D338" s="5"/>
      <c r="E338" s="5"/>
      <c r="F338" s="5"/>
      <c r="G338" s="5"/>
      <c r="H338" s="2"/>
      <c r="I338" s="5"/>
      <c r="J338" s="5"/>
      <c r="K338" s="2"/>
      <c r="L338" s="5"/>
    </row>
    <row r="339" spans="1:12" x14ac:dyDescent="0.2">
      <c r="A339" s="6"/>
      <c r="B339" s="6"/>
      <c r="C339" s="6"/>
      <c r="D339" s="5"/>
      <c r="E339" s="5"/>
      <c r="F339" s="5"/>
      <c r="G339" s="5"/>
      <c r="H339" s="2"/>
      <c r="I339" s="5"/>
      <c r="J339" s="5"/>
      <c r="K339" s="2"/>
      <c r="L339" s="5"/>
    </row>
    <row r="340" spans="1:12" x14ac:dyDescent="0.2">
      <c r="A340" s="6"/>
      <c r="B340" s="6"/>
      <c r="C340" s="6"/>
      <c r="D340" s="5"/>
      <c r="E340" s="5"/>
      <c r="F340" s="5"/>
      <c r="G340" s="5"/>
      <c r="H340" s="2"/>
      <c r="I340" s="5"/>
      <c r="J340" s="5"/>
      <c r="K340" s="2"/>
      <c r="L340" s="5"/>
    </row>
    <row r="341" spans="1:12" x14ac:dyDescent="0.2">
      <c r="A341" s="6"/>
      <c r="B341" s="6"/>
      <c r="C341" s="6"/>
      <c r="D341" s="5"/>
      <c r="E341" s="5"/>
      <c r="F341" s="5"/>
      <c r="G341" s="5"/>
      <c r="H341" s="2"/>
      <c r="I341" s="5"/>
      <c r="J341" s="5"/>
      <c r="K341" s="2"/>
      <c r="L341" s="5"/>
    </row>
    <row r="342" spans="1:12" x14ac:dyDescent="0.2">
      <c r="A342" s="6"/>
      <c r="B342" s="6"/>
      <c r="C342" s="6"/>
      <c r="D342" s="5"/>
      <c r="E342" s="5"/>
      <c r="F342" s="5"/>
      <c r="G342" s="5"/>
      <c r="H342" s="2"/>
      <c r="I342" s="5"/>
      <c r="J342" s="5"/>
      <c r="K342" s="2"/>
      <c r="L342" s="5"/>
    </row>
    <row r="343" spans="1:12" x14ac:dyDescent="0.2">
      <c r="A343" s="6"/>
      <c r="B343" s="6"/>
      <c r="C343" s="6"/>
      <c r="D343" s="5"/>
      <c r="E343" s="5"/>
      <c r="F343" s="5"/>
      <c r="G343" s="5"/>
      <c r="H343" s="2"/>
      <c r="I343" s="5"/>
      <c r="J343" s="5"/>
      <c r="K343" s="2"/>
      <c r="L343" s="5"/>
    </row>
    <row r="344" spans="1:12" x14ac:dyDescent="0.2">
      <c r="A344" s="6"/>
      <c r="B344" s="6"/>
      <c r="C344" s="6"/>
      <c r="D344" s="5"/>
      <c r="E344" s="5"/>
      <c r="F344" s="5"/>
      <c r="G344" s="5"/>
      <c r="H344" s="2"/>
      <c r="I344" s="5"/>
      <c r="J344" s="5"/>
      <c r="K344" s="2"/>
      <c r="L344" s="5"/>
    </row>
    <row r="345" spans="1:12" x14ac:dyDescent="0.2">
      <c r="A345" s="6"/>
      <c r="B345" s="6"/>
      <c r="C345" s="6"/>
      <c r="D345" s="5"/>
      <c r="E345" s="5"/>
      <c r="F345" s="5"/>
      <c r="G345" s="5"/>
      <c r="H345" s="2"/>
      <c r="I345" s="5"/>
      <c r="J345" s="5"/>
      <c r="K345" s="2"/>
      <c r="L345" s="5"/>
    </row>
    <row r="346" spans="1:12" x14ac:dyDescent="0.2">
      <c r="A346" s="6"/>
      <c r="B346" s="6"/>
      <c r="C346" s="6"/>
      <c r="D346" s="5"/>
      <c r="E346" s="5"/>
      <c r="F346" s="5"/>
      <c r="G346" s="5"/>
      <c r="H346" s="2"/>
      <c r="I346" s="5"/>
      <c r="J346" s="5"/>
      <c r="K346" s="2"/>
      <c r="L346" s="5"/>
    </row>
    <row r="347" spans="1:12" x14ac:dyDescent="0.2">
      <c r="A347" s="6"/>
      <c r="B347" s="6"/>
      <c r="C347" s="6"/>
      <c r="D347" s="5"/>
      <c r="E347" s="5"/>
      <c r="F347" s="5"/>
      <c r="G347" s="5"/>
      <c r="H347" s="2"/>
      <c r="I347" s="5"/>
      <c r="J347" s="5"/>
      <c r="K347" s="2"/>
      <c r="L347" s="5"/>
    </row>
    <row r="348" spans="1:12" x14ac:dyDescent="0.2">
      <c r="A348" s="6"/>
      <c r="B348" s="6"/>
      <c r="C348" s="6"/>
      <c r="D348" s="5"/>
      <c r="E348" s="5"/>
      <c r="F348" s="5"/>
      <c r="G348" s="5"/>
      <c r="H348" s="2"/>
      <c r="I348" s="5"/>
      <c r="J348" s="5"/>
      <c r="K348" s="2"/>
      <c r="L348" s="5"/>
    </row>
    <row r="349" spans="1:12" x14ac:dyDescent="0.2">
      <c r="A349" s="6"/>
      <c r="B349" s="6"/>
      <c r="C349" s="6"/>
      <c r="D349" s="5"/>
      <c r="E349" s="5"/>
      <c r="F349" s="5"/>
      <c r="G349" s="5"/>
      <c r="H349" s="2"/>
      <c r="I349" s="5"/>
      <c r="J349" s="5"/>
      <c r="K349" s="2"/>
      <c r="L349" s="5"/>
    </row>
    <row r="350" spans="1:12" x14ac:dyDescent="0.2">
      <c r="A350" s="6"/>
      <c r="B350" s="6"/>
      <c r="C350" s="6"/>
      <c r="D350" s="5"/>
      <c r="E350" s="5"/>
      <c r="F350" s="5"/>
      <c r="G350" s="5"/>
      <c r="H350" s="2"/>
      <c r="I350" s="5"/>
      <c r="J350" s="5"/>
      <c r="K350" s="2"/>
      <c r="L350" s="5"/>
    </row>
    <row r="351" spans="1:12" x14ac:dyDescent="0.2">
      <c r="A351" s="6"/>
      <c r="B351" s="6"/>
      <c r="C351" s="6"/>
      <c r="D351" s="5"/>
      <c r="E351" s="5"/>
      <c r="F351" s="5"/>
      <c r="G351" s="5"/>
      <c r="H351" s="2"/>
      <c r="I351" s="5"/>
      <c r="J351" s="5"/>
      <c r="K351" s="2"/>
      <c r="L351" s="5"/>
    </row>
    <row r="352" spans="1:12" x14ac:dyDescent="0.2">
      <c r="A352" s="6"/>
      <c r="B352" s="6"/>
      <c r="C352" s="6"/>
      <c r="D352" s="5"/>
      <c r="E352" s="5"/>
      <c r="F352" s="5"/>
      <c r="G352" s="5"/>
      <c r="H352" s="2"/>
      <c r="I352" s="5"/>
      <c r="J352" s="5"/>
      <c r="K352" s="2"/>
      <c r="L352" s="5"/>
    </row>
    <row r="353" spans="1:12" x14ac:dyDescent="0.2">
      <c r="A353" s="6"/>
      <c r="B353" s="6"/>
      <c r="C353" s="6"/>
      <c r="D353" s="5"/>
      <c r="E353" s="5"/>
      <c r="F353" s="5"/>
      <c r="G353" s="5"/>
      <c r="H353" s="2"/>
      <c r="I353" s="5"/>
      <c r="J353" s="5"/>
      <c r="K353" s="2"/>
      <c r="L353" s="5"/>
    </row>
    <row r="354" spans="1:12" x14ac:dyDescent="0.2">
      <c r="A354" s="6"/>
      <c r="B354" s="6"/>
      <c r="C354" s="6"/>
      <c r="D354" s="5"/>
      <c r="E354" s="5"/>
      <c r="F354" s="5"/>
      <c r="G354" s="5"/>
      <c r="H354" s="2"/>
      <c r="I354" s="5"/>
      <c r="J354" s="5"/>
      <c r="K354" s="2"/>
      <c r="L354" s="5"/>
    </row>
    <row r="355" spans="1:12" x14ac:dyDescent="0.2">
      <c r="A355" s="6"/>
      <c r="B355" s="6"/>
      <c r="C355" s="6"/>
      <c r="D355" s="5"/>
      <c r="E355" s="5"/>
      <c r="F355" s="5"/>
      <c r="G355" s="5"/>
      <c r="H355" s="2"/>
      <c r="I355" s="5"/>
      <c r="J355" s="5"/>
      <c r="K355" s="2"/>
      <c r="L355" s="5"/>
    </row>
    <row r="356" spans="1:12" x14ac:dyDescent="0.2">
      <c r="A356" s="6"/>
      <c r="B356" s="6"/>
      <c r="C356" s="6"/>
      <c r="D356" s="5"/>
      <c r="E356" s="5"/>
      <c r="F356" s="5"/>
      <c r="G356" s="5"/>
      <c r="H356" s="2"/>
      <c r="I356" s="5"/>
      <c r="J356" s="5"/>
      <c r="K356" s="2"/>
      <c r="L356" s="5"/>
    </row>
    <row r="357" spans="1:12" x14ac:dyDescent="0.2">
      <c r="A357" s="6"/>
      <c r="B357" s="6"/>
      <c r="C357" s="6"/>
      <c r="D357" s="5"/>
      <c r="E357" s="5"/>
      <c r="F357" s="5"/>
      <c r="G357" s="5"/>
      <c r="H357" s="2"/>
      <c r="I357" s="5"/>
      <c r="J357" s="5"/>
      <c r="K357" s="2"/>
      <c r="L357" s="5"/>
    </row>
    <row r="358" spans="1:12" x14ac:dyDescent="0.2">
      <c r="D358" s="2"/>
      <c r="E358" s="2"/>
      <c r="F358" s="2"/>
      <c r="G358" s="2"/>
      <c r="H358" s="2"/>
      <c r="I358" s="2"/>
      <c r="J358" s="2"/>
      <c r="K358" s="2"/>
      <c r="L358" s="2"/>
    </row>
    <row r="359" spans="1:12" x14ac:dyDescent="0.2">
      <c r="D359" s="2"/>
      <c r="E359" s="2"/>
      <c r="F359" s="2"/>
      <c r="G359" s="2"/>
      <c r="H359" s="2"/>
      <c r="I359" s="2"/>
      <c r="J359" s="2"/>
      <c r="K359" s="2"/>
      <c r="L359" s="2"/>
    </row>
    <row r="360" spans="1:12" x14ac:dyDescent="0.2">
      <c r="D360" s="2"/>
      <c r="E360" s="2"/>
      <c r="F360" s="2"/>
      <c r="G360" s="2"/>
      <c r="H360" s="2"/>
      <c r="I360" s="2"/>
      <c r="J360" s="2"/>
      <c r="K360" s="2"/>
      <c r="L360" s="2"/>
    </row>
    <row r="361" spans="1:12" x14ac:dyDescent="0.2">
      <c r="D361" s="2"/>
      <c r="E361" s="2"/>
      <c r="F361" s="2"/>
      <c r="G361" s="2"/>
      <c r="H361" s="2"/>
      <c r="I361" s="2"/>
      <c r="J361" s="2"/>
      <c r="K361" s="2"/>
      <c r="L361" s="2"/>
    </row>
    <row r="362" spans="1:12" x14ac:dyDescent="0.2">
      <c r="D362" s="2"/>
      <c r="E362" s="2"/>
      <c r="F362" s="2"/>
      <c r="G362" s="2"/>
      <c r="H362" s="2"/>
      <c r="I362" s="2"/>
      <c r="J362" s="2"/>
      <c r="K362" s="2"/>
      <c r="L362" s="2"/>
    </row>
    <row r="363" spans="1:12" x14ac:dyDescent="0.2">
      <c r="D363" s="2"/>
      <c r="E363" s="2"/>
      <c r="F363" s="2"/>
      <c r="G363" s="2"/>
      <c r="H363" s="2"/>
      <c r="I363" s="2"/>
      <c r="J363" s="2"/>
      <c r="K363" s="2"/>
      <c r="L363" s="2"/>
    </row>
    <row r="364" spans="1:12" x14ac:dyDescent="0.2">
      <c r="D364" s="2"/>
      <c r="E364" s="2"/>
      <c r="F364" s="2"/>
      <c r="G364" s="2"/>
      <c r="H364" s="2"/>
      <c r="I364" s="2"/>
      <c r="J364" s="2"/>
      <c r="K364" s="2"/>
      <c r="L364" s="2"/>
    </row>
    <row r="365" spans="1:12" x14ac:dyDescent="0.2">
      <c r="D365" s="2"/>
      <c r="E365" s="2"/>
      <c r="F365" s="2"/>
      <c r="G365" s="2"/>
      <c r="H365" s="2"/>
      <c r="I365" s="2"/>
      <c r="J365" s="2"/>
      <c r="K365" s="2"/>
      <c r="L365" s="2"/>
    </row>
    <row r="366" spans="1:12" x14ac:dyDescent="0.2">
      <c r="D366" s="2"/>
      <c r="E366" s="2"/>
      <c r="F366" s="2"/>
      <c r="G366" s="2"/>
      <c r="H366" s="2"/>
      <c r="I366" s="2"/>
      <c r="J366" s="2"/>
      <c r="K366" s="2"/>
      <c r="L366" s="2"/>
    </row>
    <row r="367" spans="1:12" x14ac:dyDescent="0.2">
      <c r="D367" s="2"/>
      <c r="E367" s="2"/>
      <c r="F367" s="2"/>
      <c r="G367" s="2"/>
      <c r="H367" s="2"/>
      <c r="I367" s="2"/>
      <c r="J367" s="2"/>
      <c r="K367" s="2"/>
      <c r="L367" s="2"/>
    </row>
    <row r="368" spans="1:12" x14ac:dyDescent="0.2">
      <c r="D368" s="2"/>
      <c r="E368" s="2"/>
      <c r="F368" s="2"/>
      <c r="G368" s="2"/>
      <c r="H368" s="2"/>
      <c r="I368" s="2"/>
      <c r="J368" s="2"/>
      <c r="K368" s="2"/>
      <c r="L368" s="2"/>
    </row>
    <row r="369" spans="4:12" x14ac:dyDescent="0.2">
      <c r="D369" s="2"/>
      <c r="E369" s="2"/>
      <c r="F369" s="2"/>
      <c r="G369" s="2"/>
      <c r="H369" s="2"/>
      <c r="I369" s="2"/>
      <c r="J369" s="2"/>
      <c r="K369" s="2"/>
      <c r="L369" s="2"/>
    </row>
    <row r="370" spans="4:12" x14ac:dyDescent="0.2">
      <c r="D370" s="2"/>
      <c r="E370" s="2"/>
      <c r="F370" s="2"/>
      <c r="G370" s="2"/>
      <c r="H370" s="2"/>
      <c r="I370" s="2"/>
      <c r="J370" s="2"/>
      <c r="K370" s="2"/>
      <c r="L370" s="2"/>
    </row>
    <row r="371" spans="4:12" x14ac:dyDescent="0.2">
      <c r="D371" s="2"/>
      <c r="E371" s="2"/>
      <c r="F371" s="2"/>
      <c r="G371" s="2"/>
      <c r="H371" s="2"/>
      <c r="I371" s="2"/>
      <c r="J371" s="2"/>
      <c r="K371" s="2"/>
      <c r="L371" s="2"/>
    </row>
    <row r="372" spans="4:12" x14ac:dyDescent="0.2">
      <c r="D372" s="2"/>
      <c r="E372" s="2"/>
      <c r="F372" s="2"/>
      <c r="G372" s="2"/>
      <c r="H372" s="2"/>
      <c r="I372" s="2"/>
      <c r="J372" s="2"/>
      <c r="K372" s="2"/>
      <c r="L372" s="2"/>
    </row>
    <row r="373" spans="4:12" x14ac:dyDescent="0.2">
      <c r="D373" s="2"/>
      <c r="E373" s="2"/>
      <c r="F373" s="2"/>
      <c r="G373" s="2"/>
      <c r="H373" s="2"/>
      <c r="I373" s="2"/>
      <c r="J373" s="2"/>
      <c r="K373" s="2"/>
      <c r="L373" s="2"/>
    </row>
    <row r="374" spans="4:12" x14ac:dyDescent="0.2">
      <c r="D374" s="2"/>
      <c r="E374" s="2"/>
      <c r="F374" s="2"/>
      <c r="G374" s="2"/>
      <c r="H374" s="2"/>
      <c r="I374" s="2"/>
      <c r="J374" s="2"/>
      <c r="K374" s="2"/>
      <c r="L374" s="2"/>
    </row>
    <row r="375" spans="4:12" x14ac:dyDescent="0.2">
      <c r="D375" s="2"/>
      <c r="E375" s="2"/>
      <c r="F375" s="2"/>
      <c r="G375" s="2"/>
      <c r="H375" s="2"/>
      <c r="I375" s="2"/>
      <c r="J375" s="2"/>
      <c r="K375" s="2"/>
      <c r="L375" s="2"/>
    </row>
    <row r="376" spans="4:12" x14ac:dyDescent="0.2">
      <c r="D376" s="2"/>
      <c r="E376" s="2"/>
      <c r="F376" s="2"/>
      <c r="G376" s="2"/>
      <c r="H376" s="2"/>
      <c r="I376" s="2"/>
      <c r="J376" s="2"/>
      <c r="K376" s="2"/>
      <c r="L376" s="2"/>
    </row>
    <row r="377" spans="4:12" x14ac:dyDescent="0.2">
      <c r="D377" s="2"/>
      <c r="E377" s="2"/>
      <c r="F377" s="2"/>
      <c r="G377" s="2"/>
      <c r="H377" s="2"/>
      <c r="I377" s="2"/>
      <c r="J377" s="2"/>
      <c r="K377" s="2"/>
      <c r="L377" s="2"/>
    </row>
    <row r="378" spans="4:12" x14ac:dyDescent="0.2">
      <c r="D378" s="2"/>
      <c r="E378" s="2"/>
      <c r="F378" s="2"/>
      <c r="G378" s="2"/>
      <c r="H378" s="2"/>
      <c r="I378" s="2"/>
      <c r="J378" s="2"/>
      <c r="K378" s="2"/>
      <c r="L378" s="2"/>
    </row>
    <row r="379" spans="4:12" x14ac:dyDescent="0.2">
      <c r="D379" s="2"/>
      <c r="E379" s="2"/>
      <c r="F379" s="2"/>
      <c r="G379" s="2"/>
      <c r="H379" s="2"/>
      <c r="I379" s="2"/>
      <c r="J379" s="2"/>
      <c r="K379" s="2"/>
      <c r="L379" s="2"/>
    </row>
    <row r="380" spans="4:12" x14ac:dyDescent="0.2">
      <c r="D380" s="2"/>
      <c r="E380" s="2"/>
      <c r="F380" s="2"/>
      <c r="G380" s="2"/>
      <c r="H380" s="2"/>
      <c r="I380" s="2"/>
      <c r="J380" s="2"/>
      <c r="K380" s="2"/>
      <c r="L380" s="2"/>
    </row>
    <row r="381" spans="4:12" x14ac:dyDescent="0.2">
      <c r="D381" s="2"/>
      <c r="E381" s="2"/>
      <c r="F381" s="2"/>
      <c r="G381" s="2"/>
      <c r="H381" s="2"/>
      <c r="I381" s="2"/>
      <c r="J381" s="2"/>
      <c r="K381" s="2"/>
      <c r="L381" s="2"/>
    </row>
    <row r="382" spans="4:12" x14ac:dyDescent="0.2">
      <c r="D382" s="2"/>
      <c r="E382" s="2"/>
      <c r="F382" s="2"/>
      <c r="G382" s="2"/>
      <c r="H382" s="2"/>
      <c r="I382" s="2"/>
      <c r="J382" s="2"/>
      <c r="K382" s="2"/>
      <c r="L382" s="2"/>
    </row>
    <row r="383" spans="4:12" x14ac:dyDescent="0.2">
      <c r="D383" s="2"/>
      <c r="E383" s="2"/>
      <c r="F383" s="2"/>
      <c r="G383" s="2"/>
      <c r="H383" s="2"/>
      <c r="I383" s="2"/>
      <c r="J383" s="2"/>
      <c r="K383" s="2"/>
      <c r="L383" s="2"/>
    </row>
    <row r="384" spans="4:12" x14ac:dyDescent="0.2">
      <c r="D384" s="2"/>
      <c r="E384" s="2"/>
      <c r="F384" s="2"/>
      <c r="G384" s="2"/>
      <c r="H384" s="2"/>
      <c r="I384" s="2"/>
      <c r="J384" s="2"/>
      <c r="K384" s="2"/>
      <c r="L384" s="2"/>
    </row>
    <row r="385" spans="4:12" x14ac:dyDescent="0.2">
      <c r="D385" s="2"/>
      <c r="E385" s="2"/>
      <c r="F385" s="2"/>
      <c r="G385" s="2"/>
      <c r="H385" s="2"/>
      <c r="I385" s="2"/>
      <c r="J385" s="2"/>
      <c r="K385" s="2"/>
      <c r="L385" s="2"/>
    </row>
    <row r="386" spans="4:12" x14ac:dyDescent="0.2">
      <c r="D386" s="2"/>
      <c r="E386" s="2"/>
      <c r="F386" s="2"/>
      <c r="G386" s="2"/>
      <c r="H386" s="2"/>
      <c r="I386" s="2"/>
      <c r="J386" s="2"/>
      <c r="K386" s="2"/>
      <c r="L386" s="2"/>
    </row>
    <row r="387" spans="4:12" x14ac:dyDescent="0.2">
      <c r="D387" s="2"/>
      <c r="E387" s="2"/>
      <c r="F387" s="2"/>
      <c r="G387" s="2"/>
      <c r="H387" s="2"/>
      <c r="I387" s="2"/>
      <c r="J387" s="2"/>
      <c r="K387" s="2"/>
      <c r="L387" s="2"/>
    </row>
    <row r="388" spans="4:12" x14ac:dyDescent="0.2">
      <c r="D388" s="2"/>
      <c r="E388" s="2"/>
      <c r="F388" s="2"/>
      <c r="G388" s="2"/>
      <c r="H388" s="2"/>
      <c r="I388" s="2"/>
      <c r="J388" s="2"/>
      <c r="K388" s="2"/>
      <c r="L388" s="2"/>
    </row>
    <row r="389" spans="4:12" x14ac:dyDescent="0.2">
      <c r="D389" s="2"/>
      <c r="E389" s="2"/>
      <c r="F389" s="2"/>
      <c r="G389" s="2"/>
      <c r="H389" s="2"/>
      <c r="I389" s="2"/>
      <c r="J389" s="2"/>
      <c r="K389" s="2"/>
      <c r="L389" s="2"/>
    </row>
    <row r="390" spans="4:12" x14ac:dyDescent="0.2">
      <c r="D390" s="2"/>
      <c r="E390" s="2"/>
      <c r="F390" s="2"/>
      <c r="G390" s="2"/>
      <c r="H390" s="2"/>
      <c r="I390" s="2"/>
      <c r="J390" s="2"/>
      <c r="K390" s="2"/>
      <c r="L390" s="2"/>
    </row>
    <row r="391" spans="4:12" x14ac:dyDescent="0.2">
      <c r="D391" s="2"/>
      <c r="E391" s="2"/>
      <c r="F391" s="2"/>
      <c r="G391" s="2"/>
      <c r="H391" s="2"/>
      <c r="I391" s="2"/>
      <c r="J391" s="2"/>
      <c r="K391" s="2"/>
      <c r="L391" s="2"/>
    </row>
    <row r="392" spans="4:12" x14ac:dyDescent="0.2">
      <c r="D392" s="2"/>
      <c r="E392" s="2"/>
      <c r="F392" s="2"/>
      <c r="G392" s="2"/>
      <c r="H392" s="2"/>
      <c r="I392" s="2"/>
      <c r="J392" s="2"/>
      <c r="K392" s="2"/>
      <c r="L392" s="2"/>
    </row>
    <row r="393" spans="4:12" x14ac:dyDescent="0.2">
      <c r="D393" s="2"/>
      <c r="E393" s="2"/>
      <c r="F393" s="2"/>
      <c r="G393" s="2"/>
      <c r="H393" s="2"/>
      <c r="I393" s="2"/>
      <c r="J393" s="2"/>
      <c r="K393" s="2"/>
      <c r="L393" s="2"/>
    </row>
    <row r="394" spans="4:12" x14ac:dyDescent="0.2">
      <c r="D394" s="2"/>
      <c r="E394" s="2"/>
      <c r="F394" s="2"/>
      <c r="G394" s="2"/>
      <c r="H394" s="2"/>
      <c r="I394" s="2"/>
      <c r="J394" s="2"/>
      <c r="K394" s="2"/>
      <c r="L394" s="2"/>
    </row>
    <row r="395" spans="4:12" x14ac:dyDescent="0.2">
      <c r="D395" s="2"/>
      <c r="E395" s="2"/>
      <c r="F395" s="2"/>
      <c r="G395" s="2"/>
      <c r="H395" s="2"/>
      <c r="I395" s="2"/>
      <c r="J395" s="2"/>
      <c r="K395" s="2"/>
      <c r="L395" s="2"/>
    </row>
    <row r="396" spans="4:12" x14ac:dyDescent="0.2">
      <c r="D396" s="2"/>
      <c r="E396" s="2"/>
      <c r="F396" s="2"/>
      <c r="G396" s="2"/>
      <c r="H396" s="2"/>
      <c r="I396" s="2"/>
      <c r="J396" s="2"/>
      <c r="K396" s="2"/>
      <c r="L396" s="2"/>
    </row>
    <row r="397" spans="4:12" x14ac:dyDescent="0.2">
      <c r="D397" s="2"/>
      <c r="E397" s="2"/>
      <c r="F397" s="2"/>
      <c r="G397" s="2"/>
      <c r="H397" s="2"/>
      <c r="I397" s="2"/>
      <c r="J397" s="2"/>
      <c r="K397" s="2"/>
      <c r="L397" s="2"/>
    </row>
    <row r="398" spans="4:12" x14ac:dyDescent="0.2">
      <c r="D398" s="2"/>
      <c r="E398" s="2"/>
      <c r="F398" s="2"/>
      <c r="G398" s="2"/>
      <c r="H398" s="2"/>
      <c r="I398" s="2"/>
      <c r="J398" s="2"/>
      <c r="K398" s="2"/>
      <c r="L398" s="2"/>
    </row>
    <row r="399" spans="4:12" x14ac:dyDescent="0.2">
      <c r="D399" s="2"/>
      <c r="E399" s="2"/>
      <c r="F399" s="2"/>
      <c r="G399" s="2"/>
      <c r="H399" s="2"/>
      <c r="I399" s="2"/>
      <c r="J399" s="2"/>
      <c r="K399" s="2"/>
      <c r="L399" s="2"/>
    </row>
    <row r="400" spans="4:12" x14ac:dyDescent="0.2">
      <c r="D400" s="2"/>
      <c r="E400" s="2"/>
      <c r="F400" s="2"/>
      <c r="G400" s="2"/>
      <c r="H400" s="2"/>
      <c r="I400" s="2"/>
      <c r="J400" s="2"/>
      <c r="K400" s="2"/>
      <c r="L400" s="2"/>
    </row>
    <row r="401" spans="4:12" x14ac:dyDescent="0.2">
      <c r="D401" s="2"/>
      <c r="E401" s="2"/>
      <c r="F401" s="2"/>
      <c r="G401" s="2"/>
      <c r="H401" s="2"/>
      <c r="I401" s="2"/>
      <c r="J401" s="2"/>
      <c r="K401" s="2"/>
      <c r="L401" s="2"/>
    </row>
    <row r="402" spans="4:12" x14ac:dyDescent="0.2">
      <c r="D402" s="2"/>
      <c r="E402" s="2"/>
      <c r="F402" s="2"/>
      <c r="G402" s="2"/>
      <c r="H402" s="2"/>
      <c r="I402" s="2"/>
      <c r="J402" s="2"/>
      <c r="K402" s="2"/>
      <c r="L402" s="2"/>
    </row>
    <row r="403" spans="4:12" x14ac:dyDescent="0.2">
      <c r="D403" s="2"/>
      <c r="E403" s="2"/>
      <c r="F403" s="2"/>
      <c r="G403" s="2"/>
      <c r="H403" s="2"/>
      <c r="I403" s="2"/>
      <c r="J403" s="2"/>
      <c r="K403" s="2"/>
      <c r="L403" s="2"/>
    </row>
    <row r="404" spans="4:12" x14ac:dyDescent="0.2">
      <c r="D404" s="2"/>
      <c r="E404" s="2"/>
      <c r="F404" s="2"/>
      <c r="G404" s="2"/>
      <c r="H404" s="2"/>
      <c r="I404" s="2"/>
      <c r="J404" s="2"/>
      <c r="K404" s="2"/>
      <c r="L404" s="2"/>
    </row>
    <row r="405" spans="4:12" x14ac:dyDescent="0.2">
      <c r="D405" s="2"/>
      <c r="E405" s="2"/>
      <c r="F405" s="2"/>
      <c r="G405" s="2"/>
      <c r="H405" s="2"/>
      <c r="I405" s="2"/>
      <c r="J405" s="2"/>
      <c r="K405" s="2"/>
      <c r="L405" s="2"/>
    </row>
    <row r="406" spans="4:12" x14ac:dyDescent="0.2">
      <c r="D406" s="2"/>
      <c r="E406" s="2"/>
      <c r="F406" s="2"/>
      <c r="G406" s="2"/>
      <c r="H406" s="2"/>
      <c r="I406" s="2"/>
      <c r="J406" s="2"/>
      <c r="K406" s="2"/>
      <c r="L406" s="2"/>
    </row>
    <row r="407" spans="4:12" x14ac:dyDescent="0.2">
      <c r="D407" s="2"/>
      <c r="E407" s="2"/>
      <c r="F407" s="2"/>
      <c r="G407" s="2"/>
      <c r="H407" s="2"/>
      <c r="I407" s="2"/>
      <c r="J407" s="2"/>
      <c r="K407" s="2"/>
      <c r="L407" s="2"/>
    </row>
    <row r="408" spans="4:12" x14ac:dyDescent="0.2">
      <c r="D408" s="2"/>
      <c r="E408" s="2"/>
      <c r="F408" s="2"/>
      <c r="G408" s="2"/>
      <c r="H408" s="2"/>
      <c r="I408" s="2"/>
      <c r="J408" s="2"/>
      <c r="K408" s="2"/>
      <c r="L408" s="2"/>
    </row>
    <row r="409" spans="4:12" x14ac:dyDescent="0.2">
      <c r="D409" s="2"/>
      <c r="E409" s="2"/>
      <c r="F409" s="2"/>
      <c r="G409" s="2"/>
      <c r="H409" s="2"/>
      <c r="I409" s="2"/>
      <c r="J409" s="2"/>
      <c r="K409" s="2"/>
      <c r="L409" s="2"/>
    </row>
    <row r="410" spans="4:12" x14ac:dyDescent="0.2">
      <c r="D410" s="2"/>
      <c r="E410" s="2"/>
      <c r="F410" s="2"/>
      <c r="G410" s="2"/>
      <c r="H410" s="2"/>
      <c r="I410" s="2"/>
      <c r="J410" s="2"/>
      <c r="K410" s="2"/>
      <c r="L410" s="2"/>
    </row>
    <row r="411" spans="4:12" x14ac:dyDescent="0.2">
      <c r="D411" s="2"/>
      <c r="E411" s="2"/>
      <c r="F411" s="2"/>
      <c r="G411" s="2"/>
      <c r="H411" s="2"/>
      <c r="I411" s="2"/>
      <c r="J411" s="2"/>
      <c r="K411" s="2"/>
      <c r="L411" s="2"/>
    </row>
    <row r="412" spans="4:12" x14ac:dyDescent="0.2">
      <c r="D412" s="2"/>
      <c r="E412" s="2"/>
      <c r="F412" s="2"/>
      <c r="G412" s="2"/>
      <c r="H412" s="2"/>
      <c r="I412" s="2"/>
      <c r="J412" s="2"/>
      <c r="K412" s="2"/>
      <c r="L412" s="2"/>
    </row>
    <row r="413" spans="4:12" x14ac:dyDescent="0.2">
      <c r="D413" s="2"/>
      <c r="E413" s="2"/>
      <c r="F413" s="2"/>
      <c r="G413" s="2"/>
      <c r="H413" s="2"/>
      <c r="I413" s="2"/>
      <c r="J413" s="2"/>
      <c r="K413" s="2"/>
      <c r="L413" s="2"/>
    </row>
    <row r="414" spans="4:12" x14ac:dyDescent="0.2">
      <c r="D414" s="2"/>
      <c r="E414" s="2"/>
      <c r="F414" s="2"/>
      <c r="G414" s="2"/>
      <c r="H414" s="2"/>
      <c r="I414" s="2"/>
      <c r="J414" s="2"/>
      <c r="K414" s="2"/>
      <c r="L414" s="2"/>
    </row>
    <row r="415" spans="4:12" x14ac:dyDescent="0.2">
      <c r="D415" s="2"/>
      <c r="E415" s="2"/>
      <c r="F415" s="2"/>
      <c r="G415" s="2"/>
      <c r="H415" s="2"/>
      <c r="I415" s="2"/>
      <c r="J415" s="2"/>
      <c r="K415" s="2"/>
      <c r="L415" s="2"/>
    </row>
    <row r="416" spans="4:12" x14ac:dyDescent="0.2">
      <c r="D416" s="2"/>
      <c r="E416" s="2"/>
      <c r="F416" s="2"/>
      <c r="G416" s="2"/>
      <c r="H416" s="2"/>
      <c r="I416" s="2"/>
      <c r="J416" s="2"/>
      <c r="K416" s="2"/>
      <c r="L416" s="2"/>
    </row>
    <row r="417" spans="4:12" x14ac:dyDescent="0.2">
      <c r="D417" s="2"/>
      <c r="E417" s="2"/>
      <c r="F417" s="2"/>
      <c r="G417" s="2"/>
      <c r="H417" s="2"/>
      <c r="I417" s="2"/>
      <c r="J417" s="2"/>
      <c r="K417" s="2"/>
      <c r="L417" s="2"/>
    </row>
    <row r="418" spans="4:12" x14ac:dyDescent="0.2">
      <c r="D418" s="2"/>
      <c r="E418" s="2"/>
      <c r="F418" s="2"/>
      <c r="G418" s="2"/>
      <c r="H418" s="2"/>
      <c r="I418" s="2"/>
      <c r="J418" s="2"/>
      <c r="K418" s="2"/>
      <c r="L418" s="2"/>
    </row>
    <row r="419" spans="4:12" x14ac:dyDescent="0.2">
      <c r="D419" s="2"/>
      <c r="E419" s="2"/>
      <c r="F419" s="2"/>
      <c r="G419" s="2"/>
      <c r="H419" s="2"/>
      <c r="I419" s="2"/>
      <c r="J419" s="2"/>
      <c r="K419" s="2"/>
      <c r="L419" s="2"/>
    </row>
    <row r="420" spans="4:12" x14ac:dyDescent="0.2">
      <c r="D420" s="2"/>
      <c r="E420" s="2"/>
      <c r="F420" s="2"/>
      <c r="G420" s="2"/>
      <c r="H420" s="2"/>
      <c r="I420" s="2"/>
      <c r="J420" s="2"/>
      <c r="K420" s="2"/>
      <c r="L420" s="2"/>
    </row>
    <row r="421" spans="4:12" x14ac:dyDescent="0.2">
      <c r="D421" s="2"/>
      <c r="E421" s="2"/>
      <c r="F421" s="2"/>
      <c r="G421" s="2"/>
      <c r="H421" s="2"/>
      <c r="I421" s="2"/>
      <c r="J421" s="2"/>
      <c r="K421" s="2"/>
      <c r="L421" s="2"/>
    </row>
    <row r="422" spans="4:12" x14ac:dyDescent="0.2">
      <c r="D422" s="2"/>
      <c r="E422" s="2"/>
      <c r="F422" s="2"/>
      <c r="G422" s="2"/>
      <c r="H422" s="2"/>
      <c r="I422" s="2"/>
      <c r="J422" s="2"/>
      <c r="K422" s="2"/>
      <c r="L422" s="2"/>
    </row>
    <row r="423" spans="4:12" x14ac:dyDescent="0.2">
      <c r="D423" s="2"/>
      <c r="E423" s="2"/>
      <c r="F423" s="2"/>
      <c r="G423" s="2"/>
      <c r="H423" s="2"/>
      <c r="I423" s="2"/>
      <c r="J423" s="2"/>
      <c r="K423" s="2"/>
      <c r="L423" s="2"/>
    </row>
    <row r="424" spans="4:12" x14ac:dyDescent="0.2">
      <c r="D424" s="2"/>
      <c r="E424" s="2"/>
      <c r="F424" s="2"/>
      <c r="G424" s="2"/>
      <c r="H424" s="2"/>
      <c r="I424" s="2"/>
      <c r="J424" s="2"/>
      <c r="K424" s="2"/>
      <c r="L424" s="2"/>
    </row>
    <row r="425" spans="4:12" x14ac:dyDescent="0.2">
      <c r="D425" s="2"/>
      <c r="E425" s="2"/>
      <c r="F425" s="2"/>
      <c r="G425" s="2"/>
      <c r="H425" s="2"/>
      <c r="I425" s="2"/>
      <c r="J425" s="2"/>
      <c r="K425" s="2"/>
      <c r="L425" s="2"/>
    </row>
    <row r="426" spans="4:12" x14ac:dyDescent="0.2">
      <c r="D426" s="2"/>
      <c r="E426" s="2"/>
      <c r="F426" s="2"/>
      <c r="G426" s="2"/>
      <c r="H426" s="2"/>
      <c r="I426" s="2"/>
      <c r="J426" s="2"/>
      <c r="K426" s="2"/>
      <c r="L426" s="2"/>
    </row>
    <row r="427" spans="4:12" x14ac:dyDescent="0.2">
      <c r="D427" s="2"/>
      <c r="E427" s="2"/>
      <c r="F427" s="2"/>
      <c r="G427" s="2"/>
      <c r="H427" s="2"/>
      <c r="I427" s="2"/>
      <c r="J427" s="2"/>
      <c r="K427" s="2"/>
      <c r="L427" s="2"/>
    </row>
    <row r="428" spans="4:12" x14ac:dyDescent="0.2">
      <c r="D428" s="2"/>
      <c r="E428" s="2"/>
      <c r="F428" s="2"/>
      <c r="G428" s="2"/>
      <c r="H428" s="2"/>
      <c r="I428" s="2"/>
      <c r="J428" s="2"/>
      <c r="K428" s="2"/>
      <c r="L428" s="2"/>
    </row>
    <row r="429" spans="4:12" x14ac:dyDescent="0.2">
      <c r="D429" s="2"/>
      <c r="E429" s="2"/>
      <c r="F429" s="2"/>
      <c r="G429" s="2"/>
      <c r="H429" s="2"/>
      <c r="I429" s="2"/>
      <c r="J429" s="2"/>
      <c r="K429" s="2"/>
      <c r="L429" s="2"/>
    </row>
    <row r="430" spans="4:12" x14ac:dyDescent="0.2">
      <c r="D430" s="2"/>
      <c r="E430" s="2"/>
      <c r="F430" s="2"/>
      <c r="G430" s="2"/>
      <c r="H430" s="2"/>
      <c r="I430" s="2"/>
      <c r="J430" s="2"/>
      <c r="K430" s="2"/>
      <c r="L430" s="2"/>
    </row>
    <row r="431" spans="4:12" x14ac:dyDescent="0.2">
      <c r="D431" s="2"/>
      <c r="E431" s="2"/>
      <c r="F431" s="2"/>
      <c r="G431" s="2"/>
      <c r="H431" s="2"/>
      <c r="I431" s="2"/>
      <c r="J431" s="2"/>
      <c r="K431" s="2"/>
      <c r="L431" s="2"/>
    </row>
    <row r="432" spans="4:12" x14ac:dyDescent="0.2">
      <c r="D432" s="2"/>
      <c r="E432" s="2"/>
      <c r="F432" s="2"/>
      <c r="G432" s="2"/>
      <c r="H432" s="2"/>
      <c r="I432" s="2"/>
      <c r="J432" s="2"/>
      <c r="K432" s="2"/>
      <c r="L432" s="2"/>
    </row>
    <row r="433" spans="4:12" x14ac:dyDescent="0.2">
      <c r="D433" s="2"/>
      <c r="E433" s="2"/>
      <c r="F433" s="2"/>
      <c r="G433" s="2"/>
      <c r="H433" s="2"/>
      <c r="I433" s="2"/>
      <c r="J433" s="2"/>
      <c r="K433" s="2"/>
      <c r="L433" s="2"/>
    </row>
    <row r="434" spans="4:12" x14ac:dyDescent="0.2">
      <c r="D434" s="2"/>
      <c r="E434" s="2"/>
      <c r="F434" s="2"/>
      <c r="G434" s="2"/>
      <c r="H434" s="2"/>
      <c r="I434" s="2"/>
      <c r="J434" s="2"/>
      <c r="K434" s="2"/>
      <c r="L434" s="2"/>
    </row>
    <row r="435" spans="4:12" x14ac:dyDescent="0.2">
      <c r="D435" s="2"/>
      <c r="E435" s="2"/>
      <c r="F435" s="2"/>
      <c r="G435" s="2"/>
      <c r="H435" s="2"/>
      <c r="I435" s="2"/>
      <c r="J435" s="2"/>
      <c r="K435" s="2"/>
      <c r="L435" s="2"/>
    </row>
    <row r="436" spans="4:12" x14ac:dyDescent="0.2">
      <c r="D436" s="2"/>
      <c r="E436" s="2"/>
      <c r="F436" s="2"/>
      <c r="G436" s="2"/>
      <c r="H436" s="2"/>
      <c r="I436" s="2"/>
      <c r="J436" s="2"/>
      <c r="K436" s="2"/>
      <c r="L436" s="2"/>
    </row>
    <row r="437" spans="4:12" x14ac:dyDescent="0.2">
      <c r="D437" s="2"/>
      <c r="E437" s="2"/>
      <c r="F437" s="2"/>
      <c r="G437" s="2"/>
      <c r="H437" s="2"/>
      <c r="I437" s="2"/>
      <c r="J437" s="2"/>
      <c r="K437" s="2"/>
      <c r="L437" s="2"/>
    </row>
    <row r="438" spans="4:12" x14ac:dyDescent="0.2">
      <c r="D438" s="2"/>
      <c r="E438" s="2"/>
      <c r="F438" s="2"/>
      <c r="G438" s="2"/>
      <c r="H438" s="2"/>
      <c r="I438" s="2"/>
      <c r="J438" s="2"/>
      <c r="K438" s="2"/>
      <c r="L438" s="2"/>
    </row>
    <row r="439" spans="4:12" x14ac:dyDescent="0.2">
      <c r="D439" s="2"/>
      <c r="E439" s="2"/>
      <c r="F439" s="2"/>
      <c r="G439" s="2"/>
      <c r="H439" s="2"/>
      <c r="I439" s="2"/>
      <c r="J439" s="2"/>
      <c r="K439" s="2"/>
      <c r="L439" s="2"/>
    </row>
    <row r="440" spans="4:12" x14ac:dyDescent="0.2">
      <c r="D440" s="2"/>
      <c r="E440" s="2"/>
      <c r="F440" s="2"/>
      <c r="G440" s="2"/>
      <c r="H440" s="2"/>
      <c r="I440" s="2"/>
      <c r="J440" s="2"/>
      <c r="K440" s="2"/>
      <c r="L440" s="2"/>
    </row>
    <row r="441" spans="4:12" x14ac:dyDescent="0.2">
      <c r="D441" s="2"/>
      <c r="E441" s="2"/>
      <c r="F441" s="2"/>
      <c r="G441" s="2"/>
      <c r="H441" s="2"/>
      <c r="I441" s="2"/>
      <c r="J441" s="2"/>
      <c r="K441" s="2"/>
      <c r="L441" s="2"/>
    </row>
    <row r="442" spans="4:12" x14ac:dyDescent="0.2">
      <c r="D442" s="2"/>
      <c r="E442" s="2"/>
      <c r="F442" s="2"/>
      <c r="G442" s="2"/>
      <c r="H442" s="2"/>
      <c r="I442" s="2"/>
      <c r="J442" s="2"/>
      <c r="K442" s="2"/>
      <c r="L442" s="2"/>
    </row>
    <row r="443" spans="4:12" x14ac:dyDescent="0.2">
      <c r="D443" s="2"/>
      <c r="E443" s="2"/>
      <c r="F443" s="2"/>
      <c r="G443" s="2"/>
      <c r="H443" s="2"/>
      <c r="I443" s="2"/>
      <c r="J443" s="2"/>
      <c r="K443" s="2"/>
      <c r="L443" s="2"/>
    </row>
    <row r="444" spans="4:12" x14ac:dyDescent="0.2">
      <c r="D444" s="2"/>
      <c r="E444" s="2"/>
      <c r="F444" s="2"/>
      <c r="G444" s="2"/>
      <c r="H444" s="2"/>
      <c r="I444" s="2"/>
      <c r="J444" s="2"/>
      <c r="K444" s="2"/>
      <c r="L444" s="2"/>
    </row>
    <row r="445" spans="4:12" x14ac:dyDescent="0.2">
      <c r="D445" s="2"/>
      <c r="E445" s="2"/>
      <c r="F445" s="2"/>
      <c r="G445" s="2"/>
      <c r="H445" s="2"/>
      <c r="I445" s="2"/>
      <c r="J445" s="2"/>
      <c r="K445" s="2"/>
      <c r="L445" s="2"/>
    </row>
    <row r="446" spans="4:12" x14ac:dyDescent="0.2">
      <c r="D446" s="2"/>
      <c r="E446" s="2"/>
      <c r="F446" s="2"/>
      <c r="G446" s="2"/>
      <c r="H446" s="2"/>
      <c r="I446" s="2"/>
      <c r="J446" s="2"/>
      <c r="K446" s="2"/>
      <c r="L446" s="2"/>
    </row>
    <row r="447" spans="4:12" x14ac:dyDescent="0.2">
      <c r="D447" s="2"/>
      <c r="E447" s="2"/>
      <c r="F447" s="2"/>
      <c r="G447" s="2"/>
      <c r="H447" s="2"/>
      <c r="I447" s="2"/>
      <c r="J447" s="2"/>
      <c r="K447" s="2"/>
      <c r="L447" s="2"/>
    </row>
    <row r="448" spans="4:12" x14ac:dyDescent="0.2">
      <c r="D448" s="2"/>
      <c r="E448" s="2"/>
      <c r="F448" s="2"/>
      <c r="G448" s="2"/>
      <c r="H448" s="2"/>
      <c r="I448" s="2"/>
      <c r="J448" s="2"/>
      <c r="K448" s="2"/>
      <c r="L448" s="2"/>
    </row>
    <row r="449" spans="4:12" x14ac:dyDescent="0.2">
      <c r="D449" s="2"/>
      <c r="E449" s="2"/>
      <c r="F449" s="2"/>
      <c r="G449" s="2"/>
      <c r="H449" s="2"/>
      <c r="I449" s="2"/>
      <c r="J449" s="2"/>
      <c r="K449" s="2"/>
      <c r="L449" s="2"/>
    </row>
    <row r="450" spans="4:12" x14ac:dyDescent="0.2">
      <c r="D450" s="2"/>
      <c r="E450" s="2"/>
      <c r="F450" s="2"/>
      <c r="G450" s="2"/>
      <c r="H450" s="2"/>
      <c r="I450" s="2"/>
      <c r="J450" s="2"/>
      <c r="K450" s="2"/>
      <c r="L450" s="2"/>
    </row>
    <row r="451" spans="4:12" x14ac:dyDescent="0.2">
      <c r="D451" s="2"/>
      <c r="E451" s="2"/>
      <c r="F451" s="2"/>
      <c r="G451" s="2"/>
      <c r="H451" s="2"/>
      <c r="I451" s="2"/>
      <c r="J451" s="2"/>
      <c r="K451" s="2"/>
      <c r="L451" s="2"/>
    </row>
    <row r="452" spans="4:12" x14ac:dyDescent="0.2">
      <c r="D452" s="2"/>
      <c r="E452" s="2"/>
      <c r="F452" s="2"/>
      <c r="G452" s="2"/>
      <c r="H452" s="2"/>
      <c r="I452" s="2"/>
      <c r="J452" s="2"/>
      <c r="K452" s="2"/>
      <c r="L452" s="2"/>
    </row>
    <row r="453" spans="4:12" x14ac:dyDescent="0.2">
      <c r="D453" s="2"/>
      <c r="E453" s="2"/>
      <c r="F453" s="2"/>
      <c r="G453" s="2"/>
      <c r="H453" s="2"/>
      <c r="I453" s="2"/>
      <c r="J453" s="2"/>
      <c r="K453" s="2"/>
      <c r="L453" s="2"/>
    </row>
    <row r="454" spans="4:12" x14ac:dyDescent="0.2">
      <c r="D454" s="2"/>
      <c r="E454" s="2"/>
      <c r="F454" s="2"/>
      <c r="G454" s="2"/>
      <c r="H454" s="2"/>
      <c r="I454" s="2"/>
      <c r="J454" s="2"/>
      <c r="K454" s="2"/>
      <c r="L454" s="2"/>
    </row>
    <row r="455" spans="4:12" x14ac:dyDescent="0.2">
      <c r="D455" s="2"/>
      <c r="E455" s="2"/>
      <c r="F455" s="2"/>
      <c r="G455" s="2"/>
      <c r="H455" s="2"/>
      <c r="I455" s="2"/>
      <c r="J455" s="2"/>
      <c r="K455" s="2"/>
      <c r="L455" s="2"/>
    </row>
    <row r="456" spans="4:12" x14ac:dyDescent="0.2">
      <c r="D456" s="2"/>
      <c r="E456" s="2"/>
      <c r="F456" s="2"/>
      <c r="G456" s="2"/>
      <c r="H456" s="2"/>
      <c r="I456" s="2"/>
      <c r="J456" s="2"/>
      <c r="K456" s="2"/>
      <c r="L456" s="2"/>
    </row>
    <row r="457" spans="4:12" x14ac:dyDescent="0.2">
      <c r="D457" s="2"/>
      <c r="E457" s="2"/>
      <c r="F457" s="2"/>
      <c r="G457" s="2"/>
      <c r="H457" s="2"/>
      <c r="I457" s="2"/>
      <c r="J457" s="2"/>
      <c r="K457" s="2"/>
      <c r="L457" s="2"/>
    </row>
    <row r="458" spans="4:12" x14ac:dyDescent="0.2">
      <c r="D458" s="2"/>
      <c r="E458" s="2"/>
      <c r="F458" s="2"/>
      <c r="G458" s="2"/>
      <c r="H458" s="2"/>
      <c r="I458" s="2"/>
      <c r="J458" s="2"/>
      <c r="K458" s="2"/>
      <c r="L458" s="2"/>
    </row>
    <row r="459" spans="4:12" x14ac:dyDescent="0.2">
      <c r="D459" s="2"/>
      <c r="E459" s="2"/>
      <c r="F459" s="2"/>
      <c r="G459" s="2"/>
      <c r="H459" s="2"/>
      <c r="I459" s="2"/>
      <c r="J459" s="2"/>
      <c r="K459" s="2"/>
      <c r="L459" s="2"/>
    </row>
    <row r="460" spans="4:12" x14ac:dyDescent="0.2">
      <c r="D460" s="2"/>
      <c r="E460" s="2"/>
      <c r="F460" s="2"/>
      <c r="G460" s="2"/>
      <c r="H460" s="2"/>
      <c r="I460" s="2"/>
      <c r="J460" s="2"/>
      <c r="K460" s="2"/>
      <c r="L460" s="2"/>
    </row>
    <row r="461" spans="4:12" x14ac:dyDescent="0.2">
      <c r="D461" s="2"/>
      <c r="E461" s="2"/>
      <c r="F461" s="2"/>
      <c r="G461" s="2"/>
      <c r="H461" s="2"/>
      <c r="I461" s="2"/>
      <c r="J461" s="2"/>
      <c r="K461" s="2"/>
      <c r="L461" s="2"/>
    </row>
    <row r="462" spans="4:12" x14ac:dyDescent="0.2">
      <c r="D462" s="2"/>
      <c r="E462" s="2"/>
      <c r="F462" s="2"/>
      <c r="G462" s="2"/>
      <c r="H462" s="2"/>
      <c r="I462" s="2"/>
      <c r="J462" s="2"/>
      <c r="K462" s="2"/>
      <c r="L462" s="2"/>
    </row>
    <row r="463" spans="4:12" x14ac:dyDescent="0.2">
      <c r="D463" s="2"/>
      <c r="E463" s="2"/>
      <c r="F463" s="2"/>
      <c r="G463" s="2"/>
      <c r="H463" s="2"/>
      <c r="I463" s="2"/>
      <c r="J463" s="2"/>
      <c r="K463" s="2"/>
      <c r="L463" s="2"/>
    </row>
    <row r="464" spans="4:12" x14ac:dyDescent="0.2">
      <c r="D464" s="2"/>
      <c r="E464" s="2"/>
      <c r="F464" s="2"/>
      <c r="G464" s="2"/>
      <c r="H464" s="2"/>
      <c r="I464" s="2"/>
      <c r="J464" s="2"/>
      <c r="K464" s="2"/>
      <c r="L464" s="2"/>
    </row>
    <row r="465" spans="4:12" x14ac:dyDescent="0.2">
      <c r="D465" s="2"/>
      <c r="E465" s="2"/>
      <c r="F465" s="2"/>
      <c r="G465" s="2"/>
      <c r="H465" s="2"/>
      <c r="I465" s="2"/>
      <c r="J465" s="2"/>
      <c r="K465" s="2"/>
      <c r="L465" s="2"/>
    </row>
    <row r="466" spans="4:12" x14ac:dyDescent="0.2">
      <c r="D466" s="2"/>
      <c r="E466" s="2"/>
      <c r="F466" s="2"/>
      <c r="G466" s="2"/>
      <c r="H466" s="2"/>
      <c r="I466" s="2"/>
      <c r="J466" s="2"/>
      <c r="K466" s="2"/>
      <c r="L466" s="2"/>
    </row>
    <row r="467" spans="4:12" x14ac:dyDescent="0.2">
      <c r="D467" s="2"/>
      <c r="E467" s="2"/>
      <c r="F467" s="2"/>
      <c r="G467" s="2"/>
      <c r="H467" s="2"/>
      <c r="I467" s="2"/>
      <c r="J467" s="2"/>
      <c r="K467" s="2"/>
      <c r="L467" s="2"/>
    </row>
    <row r="468" spans="4:12" x14ac:dyDescent="0.2">
      <c r="D468" s="2"/>
      <c r="E468" s="2"/>
      <c r="F468" s="2"/>
      <c r="G468" s="2"/>
      <c r="H468" s="2"/>
      <c r="I468" s="2"/>
      <c r="J468" s="2"/>
      <c r="K468" s="2"/>
      <c r="L468" s="2"/>
    </row>
    <row r="469" spans="4:12" x14ac:dyDescent="0.2">
      <c r="D469" s="2"/>
      <c r="E469" s="2"/>
      <c r="F469" s="2"/>
      <c r="G469" s="2"/>
      <c r="H469" s="2"/>
      <c r="I469" s="2"/>
      <c r="J469" s="2"/>
      <c r="K469" s="2"/>
      <c r="L469" s="2"/>
    </row>
    <row r="470" spans="4:12" x14ac:dyDescent="0.2">
      <c r="D470" s="2"/>
      <c r="E470" s="2"/>
      <c r="F470" s="2"/>
      <c r="G470" s="2"/>
      <c r="H470" s="2"/>
      <c r="I470" s="2"/>
      <c r="J470" s="2"/>
      <c r="K470" s="2"/>
      <c r="L470" s="2"/>
    </row>
    <row r="471" spans="4:12" x14ac:dyDescent="0.2">
      <c r="D471" s="2"/>
      <c r="E471" s="2"/>
      <c r="F471" s="2"/>
      <c r="G471" s="2"/>
      <c r="H471" s="2"/>
      <c r="I471" s="2"/>
      <c r="J471" s="2"/>
      <c r="K471" s="2"/>
      <c r="L471" s="2"/>
    </row>
    <row r="472" spans="4:12" x14ac:dyDescent="0.2">
      <c r="D472" s="2"/>
      <c r="E472" s="2"/>
      <c r="F472" s="2"/>
      <c r="G472" s="2"/>
      <c r="H472" s="2"/>
      <c r="I472" s="2"/>
      <c r="J472" s="2"/>
      <c r="K472" s="2"/>
      <c r="L472" s="2"/>
    </row>
    <row r="473" spans="4:12" x14ac:dyDescent="0.2">
      <c r="D473" s="2"/>
      <c r="E473" s="2"/>
      <c r="F473" s="2"/>
      <c r="G473" s="2"/>
      <c r="H473" s="2"/>
      <c r="I473" s="2"/>
      <c r="J473" s="2"/>
      <c r="K473" s="2"/>
      <c r="L473" s="2"/>
    </row>
    <row r="474" spans="4:12" x14ac:dyDescent="0.2">
      <c r="D474" s="2"/>
      <c r="E474" s="2"/>
      <c r="F474" s="2"/>
      <c r="G474" s="2"/>
      <c r="H474" s="2"/>
      <c r="I474" s="2"/>
      <c r="J474" s="2"/>
      <c r="K474" s="2"/>
      <c r="L474" s="2"/>
    </row>
    <row r="475" spans="4:12" x14ac:dyDescent="0.2">
      <c r="D475" s="2"/>
      <c r="E475" s="2"/>
      <c r="F475" s="2"/>
      <c r="G475" s="2"/>
      <c r="H475" s="2"/>
      <c r="I475" s="2"/>
      <c r="J475" s="2"/>
      <c r="K475" s="2"/>
      <c r="L475" s="2"/>
    </row>
    <row r="476" spans="4:12" x14ac:dyDescent="0.2">
      <c r="D476" s="2"/>
      <c r="E476" s="2"/>
      <c r="F476" s="2"/>
      <c r="G476" s="2"/>
      <c r="H476" s="2"/>
      <c r="I476" s="2"/>
      <c r="J476" s="2"/>
      <c r="K476" s="2"/>
      <c r="L476" s="2"/>
    </row>
    <row r="477" spans="4:12" x14ac:dyDescent="0.2">
      <c r="D477" s="2"/>
      <c r="E477" s="2"/>
      <c r="F477" s="2"/>
      <c r="G477" s="2"/>
      <c r="H477" s="2"/>
      <c r="I477" s="2"/>
      <c r="J477" s="2"/>
      <c r="K477" s="2"/>
      <c r="L477" s="2"/>
    </row>
    <row r="478" spans="4:12" x14ac:dyDescent="0.2">
      <c r="D478" s="2"/>
      <c r="E478" s="2"/>
      <c r="F478" s="2"/>
      <c r="G478" s="2"/>
      <c r="H478" s="2"/>
      <c r="I478" s="2"/>
      <c r="J478" s="2"/>
      <c r="K478" s="2"/>
      <c r="L478" s="2"/>
    </row>
    <row r="479" spans="4:12" x14ac:dyDescent="0.2">
      <c r="D479" s="2"/>
      <c r="E479" s="2"/>
      <c r="F479" s="2"/>
      <c r="G479" s="2"/>
      <c r="H479" s="2"/>
      <c r="I479" s="2"/>
      <c r="J479" s="2"/>
      <c r="K479" s="2"/>
      <c r="L479" s="2"/>
    </row>
    <row r="480" spans="4:12" x14ac:dyDescent="0.2">
      <c r="D480" s="2"/>
      <c r="E480" s="2"/>
      <c r="F480" s="2"/>
      <c r="G480" s="2"/>
      <c r="H480" s="2"/>
      <c r="I480" s="2"/>
      <c r="J480" s="2"/>
      <c r="K480" s="2"/>
      <c r="L480" s="2"/>
    </row>
    <row r="481" spans="4:12" x14ac:dyDescent="0.2">
      <c r="D481" s="2"/>
      <c r="E481" s="2"/>
      <c r="F481" s="2"/>
      <c r="G481" s="2"/>
      <c r="H481" s="2"/>
      <c r="I481" s="2"/>
      <c r="J481" s="2"/>
      <c r="K481" s="2"/>
      <c r="L481" s="2"/>
    </row>
    <row r="482" spans="4:12" x14ac:dyDescent="0.2">
      <c r="D482" s="2"/>
      <c r="E482" s="2"/>
      <c r="F482" s="2"/>
      <c r="G482" s="2"/>
      <c r="H482" s="2"/>
      <c r="I482" s="2"/>
      <c r="J482" s="2"/>
      <c r="K482" s="2"/>
      <c r="L482" s="2"/>
    </row>
    <row r="483" spans="4:12" x14ac:dyDescent="0.2">
      <c r="D483" s="2"/>
      <c r="E483" s="2"/>
      <c r="F483" s="2"/>
      <c r="G483" s="2"/>
      <c r="H483" s="2"/>
      <c r="I483" s="2"/>
      <c r="J483" s="2"/>
      <c r="K483" s="2"/>
      <c r="L483" s="2"/>
    </row>
    <row r="484" spans="4:12" x14ac:dyDescent="0.2">
      <c r="D484" s="2"/>
      <c r="E484" s="2"/>
      <c r="F484" s="2"/>
      <c r="G484" s="2"/>
      <c r="H484" s="2"/>
      <c r="I484" s="2"/>
      <c r="J484" s="2"/>
      <c r="K484" s="2"/>
      <c r="L484" s="2"/>
    </row>
    <row r="485" spans="4:12" x14ac:dyDescent="0.2">
      <c r="D485" s="2"/>
      <c r="E485" s="2"/>
      <c r="F485" s="2"/>
      <c r="G485" s="2"/>
      <c r="H485" s="2"/>
      <c r="I485" s="2"/>
      <c r="J485" s="2"/>
      <c r="K485" s="2"/>
      <c r="L485" s="2"/>
    </row>
    <row r="486" spans="4:12" x14ac:dyDescent="0.2">
      <c r="D486" s="2"/>
      <c r="E486" s="2"/>
      <c r="F486" s="2"/>
      <c r="G486" s="2"/>
      <c r="H486" s="2"/>
      <c r="I486" s="2"/>
      <c r="J486" s="2"/>
      <c r="K486" s="2"/>
      <c r="L486" s="2"/>
    </row>
    <row r="487" spans="4:12" x14ac:dyDescent="0.2">
      <c r="D487" s="2"/>
      <c r="E487" s="2"/>
      <c r="F487" s="2"/>
      <c r="G487" s="2"/>
      <c r="H487" s="2"/>
      <c r="I487" s="2"/>
      <c r="J487" s="2"/>
      <c r="K487" s="2"/>
      <c r="L487" s="2"/>
    </row>
    <row r="488" spans="4:12" x14ac:dyDescent="0.2">
      <c r="D488" s="2"/>
      <c r="E488" s="2"/>
      <c r="F488" s="2"/>
      <c r="G488" s="2"/>
      <c r="H488" s="2"/>
      <c r="I488" s="2"/>
      <c r="J488" s="2"/>
      <c r="K488" s="2"/>
      <c r="L488" s="2"/>
    </row>
    <row r="489" spans="4:12" x14ac:dyDescent="0.2">
      <c r="D489" s="2"/>
      <c r="E489" s="2"/>
      <c r="F489" s="2"/>
      <c r="G489" s="2"/>
      <c r="H489" s="2"/>
      <c r="I489" s="2"/>
      <c r="J489" s="2"/>
      <c r="K489" s="2"/>
      <c r="L489" s="2"/>
    </row>
    <row r="490" spans="4:12" x14ac:dyDescent="0.2">
      <c r="D490" s="2"/>
      <c r="E490" s="2"/>
      <c r="F490" s="2"/>
      <c r="G490" s="2"/>
      <c r="H490" s="2"/>
      <c r="I490" s="2"/>
      <c r="J490" s="2"/>
      <c r="K490" s="2"/>
      <c r="L490" s="2"/>
    </row>
    <row r="491" spans="4:12" x14ac:dyDescent="0.2">
      <c r="D491" s="2"/>
      <c r="E491" s="2"/>
      <c r="F491" s="2"/>
      <c r="G491" s="2"/>
      <c r="H491" s="2"/>
      <c r="I491" s="2"/>
      <c r="J491" s="2"/>
      <c r="K491" s="2"/>
      <c r="L491" s="2"/>
    </row>
    <row r="492" spans="4:12" x14ac:dyDescent="0.2">
      <c r="D492" s="2"/>
      <c r="E492" s="2"/>
      <c r="F492" s="2"/>
      <c r="G492" s="2"/>
      <c r="H492" s="2"/>
      <c r="I492" s="2"/>
      <c r="J492" s="2"/>
      <c r="K492" s="2"/>
      <c r="L492" s="2"/>
    </row>
    <row r="493" spans="4:12" x14ac:dyDescent="0.2">
      <c r="D493" s="2"/>
      <c r="E493" s="2"/>
      <c r="F493" s="2"/>
      <c r="G493" s="2"/>
      <c r="H493" s="2"/>
      <c r="I493" s="2"/>
      <c r="J493" s="2"/>
      <c r="K493" s="2"/>
      <c r="L493" s="2"/>
    </row>
    <row r="494" spans="4:12" x14ac:dyDescent="0.2">
      <c r="D494" s="2"/>
      <c r="E494" s="2"/>
      <c r="F494" s="2"/>
      <c r="G494" s="2"/>
      <c r="H494" s="2"/>
      <c r="I494" s="2"/>
      <c r="J494" s="2"/>
      <c r="K494" s="2"/>
      <c r="L494" s="2"/>
    </row>
    <row r="495" spans="4:12" x14ac:dyDescent="0.2">
      <c r="D495" s="2"/>
      <c r="E495" s="2"/>
      <c r="F495" s="2"/>
      <c r="G495" s="2"/>
      <c r="H495" s="2"/>
      <c r="I495" s="2"/>
      <c r="J495" s="2"/>
      <c r="K495" s="2"/>
      <c r="L495" s="2"/>
    </row>
    <row r="496" spans="4:12" x14ac:dyDescent="0.2">
      <c r="D496" s="2"/>
      <c r="E496" s="2"/>
      <c r="F496" s="2"/>
      <c r="G496" s="2"/>
      <c r="H496" s="2"/>
      <c r="I496" s="2"/>
      <c r="J496" s="2"/>
      <c r="K496" s="2"/>
      <c r="L496" s="2"/>
    </row>
    <row r="497" spans="4:12" x14ac:dyDescent="0.2">
      <c r="D497" s="2"/>
      <c r="E497" s="2"/>
      <c r="F497" s="2"/>
      <c r="G497" s="2"/>
      <c r="H497" s="2"/>
      <c r="I497" s="2"/>
      <c r="J497" s="2"/>
      <c r="K497" s="2"/>
      <c r="L497" s="2"/>
    </row>
    <row r="498" spans="4:12" x14ac:dyDescent="0.2">
      <c r="D498" s="2"/>
      <c r="E498" s="2"/>
      <c r="F498" s="2"/>
      <c r="G498" s="2"/>
      <c r="H498" s="2"/>
      <c r="I498" s="2"/>
      <c r="J498" s="2"/>
      <c r="K498" s="2"/>
      <c r="L498" s="2"/>
    </row>
    <row r="499" spans="4:12" x14ac:dyDescent="0.2">
      <c r="D499" s="2"/>
      <c r="E499" s="2"/>
      <c r="F499" s="2"/>
      <c r="G499" s="2"/>
      <c r="H499" s="2"/>
      <c r="I499" s="2"/>
      <c r="J499" s="2"/>
      <c r="K499" s="2"/>
      <c r="L499" s="2"/>
    </row>
    <row r="500" spans="4:12" x14ac:dyDescent="0.2">
      <c r="D500" s="2"/>
      <c r="E500" s="2"/>
      <c r="F500" s="2"/>
      <c r="G500" s="2"/>
      <c r="H500" s="2"/>
      <c r="I500" s="2"/>
      <c r="J500" s="2"/>
      <c r="K500" s="2"/>
      <c r="L500" s="2"/>
    </row>
    <row r="501" spans="4:12" x14ac:dyDescent="0.2">
      <c r="D501" s="2"/>
      <c r="E501" s="2"/>
      <c r="F501" s="2"/>
      <c r="G501" s="2"/>
      <c r="H501" s="2"/>
      <c r="I501" s="2"/>
      <c r="J501" s="2"/>
      <c r="K501" s="2"/>
      <c r="L501" s="2"/>
    </row>
    <row r="502" spans="4:12" x14ac:dyDescent="0.2">
      <c r="D502" s="2"/>
      <c r="E502" s="2"/>
      <c r="F502" s="2"/>
      <c r="G502" s="2"/>
      <c r="H502" s="2"/>
      <c r="I502" s="2"/>
      <c r="J502" s="2"/>
      <c r="K502" s="2"/>
      <c r="L502" s="2"/>
    </row>
    <row r="503" spans="4:12" x14ac:dyDescent="0.2">
      <c r="D503" s="2"/>
      <c r="E503" s="2"/>
      <c r="F503" s="2"/>
      <c r="G503" s="2"/>
      <c r="H503" s="2"/>
      <c r="I503" s="2"/>
      <c r="J503" s="2"/>
      <c r="K503" s="2"/>
      <c r="L503" s="2"/>
    </row>
    <row r="504" spans="4:12" x14ac:dyDescent="0.2">
      <c r="D504" s="2"/>
      <c r="E504" s="2"/>
      <c r="F504" s="2"/>
      <c r="G504" s="2"/>
      <c r="H504" s="2"/>
      <c r="I504" s="2"/>
      <c r="J504" s="2"/>
      <c r="K504" s="2"/>
      <c r="L504" s="2"/>
    </row>
    <row r="505" spans="4:12" x14ac:dyDescent="0.2">
      <c r="D505" s="2"/>
      <c r="E505" s="2"/>
      <c r="F505" s="2"/>
      <c r="G505" s="2"/>
      <c r="H505" s="2"/>
      <c r="I505" s="2"/>
      <c r="J505" s="2"/>
      <c r="K505" s="2"/>
      <c r="L505" s="2"/>
    </row>
    <row r="506" spans="4:12" x14ac:dyDescent="0.2">
      <c r="D506" s="2"/>
      <c r="E506" s="2"/>
      <c r="F506" s="2"/>
      <c r="G506" s="2"/>
      <c r="H506" s="2"/>
      <c r="I506" s="2"/>
      <c r="J506" s="2"/>
      <c r="K506" s="2"/>
      <c r="L506" s="2"/>
    </row>
    <row r="507" spans="4:12" x14ac:dyDescent="0.2">
      <c r="D507" s="2"/>
      <c r="E507" s="2"/>
      <c r="F507" s="2"/>
      <c r="G507" s="2"/>
      <c r="H507" s="2"/>
      <c r="I507" s="2"/>
      <c r="J507" s="2"/>
      <c r="K507" s="2"/>
      <c r="L507" s="2"/>
    </row>
    <row r="508" spans="4:12" x14ac:dyDescent="0.2">
      <c r="D508" s="2"/>
      <c r="E508" s="2"/>
      <c r="F508" s="2"/>
      <c r="G508" s="2"/>
      <c r="H508" s="2"/>
      <c r="I508" s="2"/>
      <c r="J508" s="2"/>
      <c r="K508" s="2"/>
      <c r="L508" s="2"/>
    </row>
    <row r="509" spans="4:12" x14ac:dyDescent="0.2">
      <c r="D509" s="2"/>
      <c r="E509" s="2"/>
      <c r="F509" s="2"/>
      <c r="G509" s="2"/>
      <c r="H509" s="2"/>
      <c r="I509" s="2"/>
      <c r="J509" s="2"/>
      <c r="K509" s="2"/>
      <c r="L509" s="2"/>
    </row>
    <row r="510" spans="4:12" x14ac:dyDescent="0.2">
      <c r="D510" s="2"/>
      <c r="E510" s="2"/>
      <c r="F510" s="2"/>
      <c r="G510" s="2"/>
      <c r="H510" s="2"/>
      <c r="I510" s="2"/>
      <c r="J510" s="2"/>
      <c r="K510" s="2"/>
      <c r="L510" s="2"/>
    </row>
    <row r="511" spans="4:12" x14ac:dyDescent="0.2">
      <c r="D511" s="2"/>
      <c r="E511" s="2"/>
      <c r="F511" s="2"/>
      <c r="G511" s="2"/>
      <c r="H511" s="2"/>
      <c r="I511" s="2"/>
      <c r="J511" s="2"/>
      <c r="K511" s="2"/>
      <c r="L511" s="2"/>
    </row>
    <row r="512" spans="4:12" x14ac:dyDescent="0.2">
      <c r="D512" s="2"/>
      <c r="E512" s="2"/>
      <c r="F512" s="2"/>
      <c r="G512" s="2"/>
      <c r="H512" s="2"/>
      <c r="I512" s="2"/>
      <c r="J512" s="2"/>
      <c r="K512" s="2"/>
      <c r="L512" s="2"/>
    </row>
    <row r="513" spans="4:12" x14ac:dyDescent="0.2">
      <c r="D513" s="2"/>
      <c r="E513" s="2"/>
      <c r="F513" s="2"/>
      <c r="G513" s="2"/>
      <c r="H513" s="2"/>
      <c r="I513" s="2"/>
      <c r="J513" s="2"/>
      <c r="K513" s="2"/>
      <c r="L513" s="2"/>
    </row>
    <row r="514" spans="4:12" x14ac:dyDescent="0.2">
      <c r="D514" s="2"/>
      <c r="E514" s="2"/>
      <c r="F514" s="2"/>
      <c r="G514" s="2"/>
      <c r="H514" s="2"/>
      <c r="I514" s="2"/>
      <c r="J514" s="2"/>
      <c r="K514" s="2"/>
      <c r="L514" s="2"/>
    </row>
    <row r="515" spans="4:12" x14ac:dyDescent="0.2">
      <c r="D515" s="2"/>
      <c r="E515" s="2"/>
      <c r="F515" s="2"/>
      <c r="G515" s="2"/>
      <c r="H515" s="2"/>
      <c r="I515" s="2"/>
      <c r="J515" s="2"/>
      <c r="K515" s="2"/>
      <c r="L515" s="2"/>
    </row>
    <row r="516" spans="4:12" x14ac:dyDescent="0.2">
      <c r="D516" s="2"/>
      <c r="E516" s="2"/>
      <c r="F516" s="2"/>
      <c r="G516" s="2"/>
      <c r="H516" s="2"/>
      <c r="I516" s="2"/>
      <c r="J516" s="2"/>
      <c r="K516" s="2"/>
      <c r="L516" s="2"/>
    </row>
    <row r="517" spans="4:12" x14ac:dyDescent="0.2">
      <c r="D517" s="2"/>
      <c r="E517" s="2"/>
      <c r="F517" s="2"/>
      <c r="G517" s="2"/>
      <c r="H517" s="2"/>
      <c r="I517" s="2"/>
      <c r="J517" s="2"/>
      <c r="K517" s="2"/>
      <c r="L517" s="2"/>
    </row>
    <row r="518" spans="4:12" x14ac:dyDescent="0.2">
      <c r="D518" s="2"/>
      <c r="E518" s="2"/>
      <c r="F518" s="2"/>
      <c r="G518" s="2"/>
      <c r="H518" s="2"/>
      <c r="I518" s="2"/>
      <c r="J518" s="2"/>
      <c r="K518" s="2"/>
      <c r="L518" s="2"/>
    </row>
    <row r="519" spans="4:12" x14ac:dyDescent="0.2">
      <c r="D519" s="2"/>
      <c r="E519" s="2"/>
      <c r="F519" s="2"/>
      <c r="G519" s="2"/>
      <c r="H519" s="2"/>
      <c r="I519" s="2"/>
      <c r="J519" s="2"/>
      <c r="K519" s="2"/>
      <c r="L519" s="2"/>
    </row>
    <row r="520" spans="4:12" x14ac:dyDescent="0.2">
      <c r="D520" s="2"/>
      <c r="E520" s="2"/>
      <c r="F520" s="2"/>
      <c r="G520" s="2"/>
      <c r="H520" s="2"/>
      <c r="I520" s="2"/>
      <c r="J520" s="2"/>
      <c r="K520" s="2"/>
      <c r="L520" s="2"/>
    </row>
    <row r="521" spans="4:12" x14ac:dyDescent="0.2">
      <c r="D521" s="2"/>
      <c r="E521" s="2"/>
      <c r="F521" s="2"/>
      <c r="G521" s="2"/>
      <c r="H521" s="2"/>
      <c r="I521" s="2"/>
      <c r="J521" s="2"/>
      <c r="K521" s="2"/>
      <c r="L521" s="2"/>
    </row>
    <row r="522" spans="4:12" x14ac:dyDescent="0.2">
      <c r="D522" s="2"/>
      <c r="E522" s="2"/>
      <c r="F522" s="2"/>
      <c r="G522" s="2"/>
      <c r="H522" s="2"/>
      <c r="I522" s="2"/>
      <c r="J522" s="2"/>
      <c r="K522" s="2"/>
      <c r="L522" s="2"/>
    </row>
    <row r="523" spans="4:12" x14ac:dyDescent="0.2">
      <c r="D523" s="2"/>
      <c r="E523" s="2"/>
      <c r="F523" s="2"/>
      <c r="G523" s="2"/>
      <c r="H523" s="2"/>
      <c r="I523" s="2"/>
      <c r="J523" s="2"/>
      <c r="K523" s="2"/>
      <c r="L523" s="2"/>
    </row>
    <row r="524" spans="4:12" x14ac:dyDescent="0.2">
      <c r="D524" s="2"/>
      <c r="E524" s="2"/>
      <c r="F524" s="2"/>
      <c r="G524" s="2"/>
      <c r="H524" s="2"/>
      <c r="I524" s="2"/>
      <c r="J524" s="2"/>
      <c r="K524" s="2"/>
      <c r="L524" s="2"/>
    </row>
    <row r="525" spans="4:12" x14ac:dyDescent="0.2">
      <c r="D525" s="2"/>
      <c r="E525" s="2"/>
      <c r="F525" s="2"/>
      <c r="G525" s="2"/>
      <c r="H525" s="2"/>
      <c r="I525" s="2"/>
      <c r="J525" s="2"/>
      <c r="K525" s="2"/>
      <c r="L525" s="2"/>
    </row>
    <row r="526" spans="4:12" x14ac:dyDescent="0.2">
      <c r="D526" s="2"/>
      <c r="E526" s="2"/>
      <c r="F526" s="2"/>
      <c r="G526" s="2"/>
      <c r="H526" s="2"/>
      <c r="I526" s="2"/>
      <c r="J526" s="2"/>
      <c r="K526" s="2"/>
      <c r="L526" s="2"/>
    </row>
    <row r="527" spans="4:12" x14ac:dyDescent="0.2">
      <c r="D527" s="2"/>
      <c r="E527" s="2"/>
      <c r="F527" s="2"/>
      <c r="G527" s="2"/>
      <c r="H527" s="2"/>
      <c r="I527" s="2"/>
      <c r="J527" s="2"/>
      <c r="K527" s="2"/>
      <c r="L527" s="2"/>
    </row>
    <row r="528" spans="4:12" x14ac:dyDescent="0.2">
      <c r="D528" s="2"/>
      <c r="E528" s="2"/>
      <c r="F528" s="2"/>
      <c r="G528" s="2"/>
      <c r="H528" s="2"/>
      <c r="I528" s="2"/>
      <c r="J528" s="2"/>
      <c r="K528" s="2"/>
      <c r="L528" s="2"/>
    </row>
    <row r="529" spans="4:12" x14ac:dyDescent="0.2">
      <c r="D529" s="2"/>
      <c r="E529" s="2"/>
      <c r="F529" s="2"/>
      <c r="G529" s="2"/>
      <c r="H529" s="2"/>
      <c r="I529" s="2"/>
      <c r="J529" s="2"/>
      <c r="K529" s="2"/>
      <c r="L529" s="2"/>
    </row>
    <row r="530" spans="4:12" x14ac:dyDescent="0.2">
      <c r="D530" s="2"/>
      <c r="E530" s="2"/>
      <c r="F530" s="2"/>
      <c r="G530" s="2"/>
      <c r="H530" s="2"/>
      <c r="I530" s="2"/>
      <c r="J530" s="2"/>
      <c r="K530" s="2"/>
      <c r="L530" s="2"/>
    </row>
    <row r="531" spans="4:12" x14ac:dyDescent="0.2">
      <c r="D531" s="2"/>
      <c r="E531" s="2"/>
      <c r="F531" s="2"/>
      <c r="G531" s="2"/>
      <c r="H531" s="2"/>
      <c r="I531" s="2"/>
      <c r="J531" s="2"/>
      <c r="K531" s="2"/>
      <c r="L531" s="2"/>
    </row>
    <row r="532" spans="4:12" x14ac:dyDescent="0.2">
      <c r="D532" s="2"/>
      <c r="E532" s="2"/>
      <c r="F532" s="2"/>
      <c r="G532" s="2"/>
      <c r="H532" s="2"/>
      <c r="I532" s="2"/>
      <c r="J532" s="2"/>
      <c r="K532" s="2"/>
      <c r="L532" s="2"/>
    </row>
    <row r="533" spans="4:12" x14ac:dyDescent="0.2">
      <c r="D533" s="2"/>
      <c r="E533" s="2"/>
      <c r="F533" s="2"/>
      <c r="G533" s="2"/>
      <c r="H533" s="2"/>
      <c r="I533" s="2"/>
      <c r="J533" s="2"/>
      <c r="K533" s="2"/>
      <c r="L533" s="2"/>
    </row>
    <row r="534" spans="4:12" x14ac:dyDescent="0.2">
      <c r="D534" s="2"/>
      <c r="E534" s="2"/>
      <c r="F534" s="2"/>
      <c r="G534" s="2"/>
      <c r="H534" s="2"/>
      <c r="I534" s="2"/>
      <c r="J534" s="2"/>
      <c r="K534" s="2"/>
      <c r="L534" s="2"/>
    </row>
    <row r="535" spans="4:12" x14ac:dyDescent="0.2">
      <c r="D535" s="2"/>
      <c r="E535" s="2"/>
      <c r="F535" s="2"/>
      <c r="G535" s="2"/>
      <c r="H535" s="2"/>
      <c r="I535" s="2"/>
      <c r="J535" s="2"/>
      <c r="K535" s="2"/>
      <c r="L535" s="2"/>
    </row>
    <row r="536" spans="4:12" x14ac:dyDescent="0.2">
      <c r="D536" s="2"/>
      <c r="E536" s="2"/>
      <c r="F536" s="2"/>
      <c r="G536" s="2"/>
      <c r="H536" s="2"/>
      <c r="I536" s="2"/>
      <c r="J536" s="2"/>
      <c r="K536" s="2"/>
      <c r="L536" s="2"/>
    </row>
    <row r="537" spans="4:12" x14ac:dyDescent="0.2">
      <c r="D537" s="2"/>
      <c r="E537" s="2"/>
      <c r="F537" s="2"/>
      <c r="G537" s="2"/>
      <c r="H537" s="2"/>
      <c r="I537" s="2"/>
      <c r="J537" s="2"/>
      <c r="K537" s="2"/>
      <c r="L537" s="2"/>
    </row>
    <row r="538" spans="4:12" x14ac:dyDescent="0.2">
      <c r="D538" s="2"/>
      <c r="E538" s="2"/>
      <c r="F538" s="2"/>
      <c r="G538" s="2"/>
      <c r="H538" s="2"/>
      <c r="I538" s="2"/>
      <c r="J538" s="2"/>
      <c r="K538" s="2"/>
      <c r="L538" s="2"/>
    </row>
    <row r="539" spans="4:12" x14ac:dyDescent="0.2">
      <c r="D539" s="2"/>
      <c r="E539" s="2"/>
      <c r="F539" s="2"/>
      <c r="G539" s="2"/>
      <c r="H539" s="2"/>
      <c r="I539" s="2"/>
      <c r="J539" s="2"/>
      <c r="K539" s="2"/>
      <c r="L539" s="2"/>
    </row>
    <row r="540" spans="4:12" x14ac:dyDescent="0.2">
      <c r="D540" s="2"/>
      <c r="E540" s="2"/>
      <c r="F540" s="2"/>
      <c r="G540" s="2"/>
      <c r="H540" s="2"/>
      <c r="I540" s="2"/>
      <c r="J540" s="2"/>
      <c r="K540" s="2"/>
      <c r="L540" s="2"/>
    </row>
    <row r="541" spans="4:12" x14ac:dyDescent="0.2">
      <c r="D541" s="2"/>
      <c r="E541" s="2"/>
      <c r="F541" s="2"/>
      <c r="G541" s="2"/>
      <c r="H541" s="2"/>
      <c r="I541" s="2"/>
      <c r="J541" s="2"/>
      <c r="K541" s="2"/>
      <c r="L541" s="2"/>
    </row>
    <row r="542" spans="4:12" x14ac:dyDescent="0.2">
      <c r="D542" s="2"/>
      <c r="E542" s="2"/>
      <c r="F542" s="2"/>
      <c r="G542" s="2"/>
      <c r="H542" s="2"/>
      <c r="I542" s="2"/>
      <c r="J542" s="2"/>
      <c r="K542" s="2"/>
      <c r="L542" s="2"/>
    </row>
    <row r="543" spans="4:12" x14ac:dyDescent="0.2">
      <c r="D543" s="2"/>
      <c r="E543" s="2"/>
      <c r="F543" s="2"/>
      <c r="G543" s="2"/>
      <c r="H543" s="2"/>
      <c r="I543" s="2"/>
      <c r="J543" s="2"/>
      <c r="K543" s="2"/>
      <c r="L543" s="2"/>
    </row>
    <row r="544" spans="4:12" x14ac:dyDescent="0.2">
      <c r="D544" s="2"/>
      <c r="E544" s="2"/>
      <c r="F544" s="2"/>
      <c r="G544" s="2"/>
      <c r="H544" s="2"/>
      <c r="I544" s="2"/>
      <c r="J544" s="2"/>
      <c r="K544" s="2"/>
      <c r="L544" s="2"/>
    </row>
    <row r="545" spans="4:12" x14ac:dyDescent="0.2">
      <c r="D545" s="2"/>
      <c r="E545" s="2"/>
      <c r="F545" s="2"/>
      <c r="G545" s="2"/>
      <c r="H545" s="2"/>
      <c r="I545" s="2"/>
      <c r="J545" s="2"/>
      <c r="K545" s="2"/>
      <c r="L545" s="2"/>
    </row>
    <row r="546" spans="4:12" x14ac:dyDescent="0.2">
      <c r="D546" s="2"/>
      <c r="E546" s="2"/>
      <c r="F546" s="2"/>
      <c r="G546" s="2"/>
      <c r="H546" s="2"/>
      <c r="I546" s="2"/>
      <c r="J546" s="2"/>
      <c r="K546" s="2"/>
      <c r="L546" s="2"/>
    </row>
    <row r="547" spans="4:12" x14ac:dyDescent="0.2">
      <c r="D547" s="2"/>
      <c r="E547" s="2"/>
      <c r="F547" s="2"/>
      <c r="G547" s="2"/>
      <c r="H547" s="2"/>
      <c r="I547" s="2"/>
      <c r="J547" s="2"/>
      <c r="K547" s="2"/>
      <c r="L547" s="2"/>
    </row>
    <row r="548" spans="4:12" x14ac:dyDescent="0.2">
      <c r="D548" s="2"/>
      <c r="E548" s="2"/>
      <c r="F548" s="2"/>
      <c r="G548" s="2"/>
      <c r="H548" s="2"/>
      <c r="I548" s="2"/>
      <c r="J548" s="2"/>
      <c r="K548" s="2"/>
      <c r="L548" s="2"/>
    </row>
    <row r="549" spans="4:12" x14ac:dyDescent="0.2">
      <c r="D549" s="2"/>
      <c r="E549" s="2"/>
      <c r="F549" s="2"/>
      <c r="G549" s="2"/>
      <c r="H549" s="2"/>
      <c r="I549" s="2"/>
      <c r="J549" s="2"/>
      <c r="K549" s="2"/>
      <c r="L549" s="2"/>
    </row>
    <row r="550" spans="4:12" x14ac:dyDescent="0.2">
      <c r="D550" s="2"/>
      <c r="E550" s="2"/>
      <c r="F550" s="2"/>
      <c r="G550" s="2"/>
      <c r="H550" s="2"/>
      <c r="I550" s="2"/>
      <c r="J550" s="2"/>
      <c r="K550" s="2"/>
      <c r="L550" s="2"/>
    </row>
    <row r="551" spans="4:12" x14ac:dyDescent="0.2">
      <c r="D551" s="2"/>
      <c r="E551" s="2"/>
      <c r="F551" s="2"/>
      <c r="G551" s="2"/>
      <c r="H551" s="2"/>
      <c r="I551" s="2"/>
      <c r="J551" s="2"/>
      <c r="K551" s="2"/>
      <c r="L551" s="2"/>
    </row>
    <row r="552" spans="4:12" x14ac:dyDescent="0.2">
      <c r="D552" s="2"/>
      <c r="E552" s="2"/>
      <c r="F552" s="2"/>
      <c r="G552" s="2"/>
      <c r="H552" s="2"/>
      <c r="I552" s="2"/>
      <c r="J552" s="2"/>
      <c r="K552" s="2"/>
      <c r="L552" s="2"/>
    </row>
    <row r="553" spans="4:12" x14ac:dyDescent="0.2">
      <c r="D553" s="2"/>
      <c r="E553" s="2"/>
      <c r="F553" s="2"/>
      <c r="G553" s="2"/>
      <c r="H553" s="2"/>
      <c r="I553" s="2"/>
      <c r="J553" s="2"/>
      <c r="K553" s="2"/>
      <c r="L553" s="2"/>
    </row>
    <row r="554" spans="4:12" x14ac:dyDescent="0.2">
      <c r="D554" s="2"/>
      <c r="E554" s="2"/>
      <c r="F554" s="2"/>
      <c r="G554" s="2"/>
      <c r="H554" s="2"/>
      <c r="I554" s="2"/>
      <c r="J554" s="2"/>
      <c r="K554" s="2"/>
      <c r="L554" s="2"/>
    </row>
    <row r="555" spans="4:12" x14ac:dyDescent="0.2">
      <c r="D555" s="2"/>
      <c r="E555" s="2"/>
      <c r="F555" s="2"/>
      <c r="G555" s="2"/>
      <c r="H555" s="2"/>
      <c r="I555" s="2"/>
      <c r="J555" s="2"/>
      <c r="K555" s="2"/>
      <c r="L555" s="2"/>
    </row>
    <row r="556" spans="4:12" x14ac:dyDescent="0.2">
      <c r="D556" s="2"/>
      <c r="E556" s="2"/>
      <c r="F556" s="2"/>
      <c r="G556" s="2"/>
      <c r="H556" s="2"/>
      <c r="I556" s="2"/>
      <c r="J556" s="2"/>
      <c r="K556" s="2"/>
      <c r="L556" s="2"/>
    </row>
    <row r="557" spans="4:12" x14ac:dyDescent="0.2">
      <c r="D557" s="2"/>
      <c r="E557" s="2"/>
      <c r="F557" s="2"/>
      <c r="G557" s="2"/>
      <c r="H557" s="2"/>
      <c r="I557" s="2"/>
      <c r="J557" s="2"/>
      <c r="K557" s="2"/>
      <c r="L557" s="2"/>
    </row>
    <row r="558" spans="4:12" x14ac:dyDescent="0.2">
      <c r="D558" s="2"/>
      <c r="E558" s="2"/>
      <c r="F558" s="2"/>
      <c r="G558" s="2"/>
      <c r="H558" s="2"/>
      <c r="I558" s="2"/>
      <c r="J558" s="2"/>
      <c r="K558" s="2"/>
      <c r="L558" s="2"/>
    </row>
    <row r="559" spans="4:12" x14ac:dyDescent="0.2">
      <c r="D559" s="2"/>
      <c r="E559" s="2"/>
      <c r="F559" s="2"/>
      <c r="G559" s="2"/>
      <c r="H559" s="2"/>
      <c r="I559" s="2"/>
      <c r="J559" s="2"/>
      <c r="K559" s="2"/>
      <c r="L559" s="2"/>
    </row>
    <row r="560" spans="4:12" x14ac:dyDescent="0.2">
      <c r="D560" s="2"/>
      <c r="E560" s="2"/>
      <c r="F560" s="2"/>
      <c r="G560" s="2"/>
      <c r="H560" s="2"/>
      <c r="I560" s="2"/>
      <c r="J560" s="2"/>
      <c r="K560" s="2"/>
      <c r="L560" s="2"/>
    </row>
    <row r="561" spans="4:12" x14ac:dyDescent="0.2">
      <c r="D561" s="2"/>
      <c r="E561" s="2"/>
      <c r="F561" s="2"/>
      <c r="G561" s="2"/>
      <c r="H561" s="2"/>
      <c r="I561" s="2"/>
      <c r="J561" s="2"/>
      <c r="K561" s="2"/>
      <c r="L561" s="2"/>
    </row>
    <row r="562" spans="4:12" x14ac:dyDescent="0.2">
      <c r="D562" s="2"/>
      <c r="E562" s="2"/>
      <c r="F562" s="2"/>
      <c r="G562" s="2"/>
      <c r="H562" s="2"/>
      <c r="I562" s="2"/>
      <c r="J562" s="2"/>
      <c r="K562" s="2"/>
      <c r="L562" s="2"/>
    </row>
    <row r="563" spans="4:12" x14ac:dyDescent="0.2">
      <c r="D563" s="2"/>
      <c r="E563" s="2"/>
      <c r="F563" s="2"/>
      <c r="G563" s="2"/>
      <c r="H563" s="2"/>
      <c r="I563" s="2"/>
      <c r="J563" s="2"/>
      <c r="K563" s="2"/>
      <c r="L563" s="2"/>
    </row>
    <row r="564" spans="4:12" x14ac:dyDescent="0.2">
      <c r="D564" s="2"/>
      <c r="E564" s="2"/>
      <c r="F564" s="2"/>
      <c r="G564" s="2"/>
      <c r="H564" s="2"/>
      <c r="I564" s="2"/>
      <c r="J564" s="2"/>
      <c r="K564" s="2"/>
      <c r="L564" s="2"/>
    </row>
    <row r="565" spans="4:12" x14ac:dyDescent="0.2">
      <c r="D565" s="2"/>
      <c r="E565" s="2"/>
      <c r="F565" s="2"/>
      <c r="G565" s="2"/>
      <c r="H565" s="2"/>
      <c r="I565" s="2"/>
      <c r="J565" s="2"/>
      <c r="K565" s="2"/>
      <c r="L565" s="2"/>
    </row>
    <row r="566" spans="4:12" x14ac:dyDescent="0.2">
      <c r="D566" s="2"/>
      <c r="E566" s="2"/>
      <c r="F566" s="2"/>
      <c r="G566" s="2"/>
      <c r="H566" s="2"/>
      <c r="I566" s="2"/>
      <c r="J566" s="2"/>
      <c r="K566" s="2"/>
      <c r="L566" s="2"/>
    </row>
    <row r="567" spans="4:12" x14ac:dyDescent="0.2">
      <c r="D567" s="2"/>
      <c r="E567" s="2"/>
      <c r="F567" s="2"/>
      <c r="G567" s="2"/>
      <c r="H567" s="2"/>
      <c r="I567" s="2"/>
      <c r="J567" s="2"/>
      <c r="K567" s="2"/>
      <c r="L567" s="2"/>
    </row>
    <row r="568" spans="4:12" x14ac:dyDescent="0.2">
      <c r="D568" s="2"/>
      <c r="E568" s="2"/>
      <c r="F568" s="2"/>
      <c r="G568" s="2"/>
      <c r="H568" s="2"/>
      <c r="I568" s="2"/>
      <c r="J568" s="2"/>
      <c r="K568" s="2"/>
      <c r="L568" s="2"/>
    </row>
    <row r="569" spans="4:12" x14ac:dyDescent="0.2">
      <c r="D569" s="2"/>
      <c r="E569" s="2"/>
      <c r="F569" s="2"/>
      <c r="G569" s="2"/>
      <c r="H569" s="2"/>
      <c r="I569" s="2"/>
      <c r="J569" s="2"/>
      <c r="K569" s="2"/>
      <c r="L569" s="2"/>
    </row>
    <row r="570" spans="4:12" x14ac:dyDescent="0.2">
      <c r="D570" s="2"/>
      <c r="E570" s="2"/>
      <c r="F570" s="2"/>
      <c r="G570" s="2"/>
      <c r="H570" s="2"/>
      <c r="I570" s="2"/>
      <c r="J570" s="2"/>
      <c r="K570" s="2"/>
      <c r="L570" s="2"/>
    </row>
    <row r="571" spans="4:12" x14ac:dyDescent="0.2">
      <c r="D571" s="2"/>
      <c r="E571" s="2"/>
      <c r="F571" s="2"/>
      <c r="G571" s="2"/>
      <c r="H571" s="2"/>
      <c r="I571" s="2"/>
      <c r="J571" s="2"/>
      <c r="K571" s="2"/>
      <c r="L571" s="2"/>
    </row>
    <row r="572" spans="4:12" x14ac:dyDescent="0.2">
      <c r="D572" s="2"/>
      <c r="E572" s="2"/>
      <c r="F572" s="2"/>
      <c r="G572" s="2"/>
      <c r="H572" s="2"/>
      <c r="I572" s="2"/>
      <c r="J572" s="2"/>
      <c r="K572" s="2"/>
      <c r="L572" s="2"/>
    </row>
    <row r="573" spans="4:12" x14ac:dyDescent="0.2">
      <c r="D573" s="2"/>
      <c r="E573" s="2"/>
      <c r="F573" s="2"/>
      <c r="G573" s="2"/>
      <c r="H573" s="2"/>
      <c r="I573" s="2"/>
      <c r="J573" s="2"/>
      <c r="K573" s="2"/>
      <c r="L573" s="2"/>
    </row>
    <row r="574" spans="4:12" x14ac:dyDescent="0.2">
      <c r="D574" s="2"/>
      <c r="E574" s="2"/>
      <c r="F574" s="2"/>
      <c r="G574" s="2"/>
      <c r="H574" s="2"/>
      <c r="I574" s="2"/>
      <c r="J574" s="2"/>
      <c r="K574" s="2"/>
      <c r="L574" s="2"/>
    </row>
    <row r="575" spans="4:12" x14ac:dyDescent="0.2">
      <c r="D575" s="2"/>
      <c r="E575" s="2"/>
      <c r="F575" s="2"/>
      <c r="G575" s="2"/>
      <c r="H575" s="2"/>
      <c r="I575" s="2"/>
      <c r="J575" s="2"/>
      <c r="K575" s="2"/>
      <c r="L575" s="2"/>
    </row>
    <row r="576" spans="4:12" x14ac:dyDescent="0.2">
      <c r="D576" s="2"/>
      <c r="E576" s="2"/>
      <c r="F576" s="2"/>
      <c r="G576" s="2"/>
      <c r="H576" s="2"/>
      <c r="I576" s="2"/>
      <c r="J576" s="2"/>
      <c r="K576" s="2"/>
      <c r="L576" s="2"/>
    </row>
    <row r="577" spans="4:12" x14ac:dyDescent="0.2">
      <c r="D577" s="2"/>
      <c r="E577" s="2"/>
      <c r="F577" s="2"/>
      <c r="G577" s="2"/>
      <c r="H577" s="2"/>
      <c r="I577" s="2"/>
      <c r="J577" s="2"/>
      <c r="K577" s="2"/>
      <c r="L577" s="2"/>
    </row>
    <row r="578" spans="4:12" x14ac:dyDescent="0.2">
      <c r="D578" s="2"/>
      <c r="E578" s="2"/>
      <c r="F578" s="2"/>
      <c r="G578" s="2"/>
      <c r="H578" s="2"/>
      <c r="I578" s="2"/>
      <c r="J578" s="2"/>
      <c r="K578" s="2"/>
      <c r="L578" s="2"/>
    </row>
    <row r="579" spans="4:12" x14ac:dyDescent="0.2">
      <c r="D579" s="2"/>
      <c r="E579" s="2"/>
      <c r="F579" s="2"/>
      <c r="G579" s="2"/>
      <c r="H579" s="2"/>
      <c r="I579" s="2"/>
      <c r="J579" s="2"/>
      <c r="K579" s="2"/>
      <c r="L579" s="2"/>
    </row>
    <row r="580" spans="4:12" x14ac:dyDescent="0.2">
      <c r="D580" s="2"/>
      <c r="E580" s="2"/>
      <c r="F580" s="2"/>
      <c r="G580" s="2"/>
      <c r="H580" s="2"/>
      <c r="I580" s="2"/>
      <c r="J580" s="2"/>
      <c r="K580" s="2"/>
      <c r="L580" s="2"/>
    </row>
    <row r="581" spans="4:12" x14ac:dyDescent="0.2">
      <c r="D581" s="2"/>
      <c r="E581" s="2"/>
      <c r="F581" s="2"/>
      <c r="G581" s="2"/>
      <c r="H581" s="2"/>
      <c r="I581" s="2"/>
      <c r="J581" s="2"/>
      <c r="K581" s="2"/>
      <c r="L581" s="2"/>
    </row>
    <row r="582" spans="4:12" x14ac:dyDescent="0.2">
      <c r="D582" s="2"/>
      <c r="E582" s="2"/>
      <c r="F582" s="2"/>
      <c r="G582" s="2"/>
      <c r="H582" s="2"/>
      <c r="I582" s="2"/>
      <c r="J582" s="2"/>
      <c r="K582" s="2"/>
      <c r="L582" s="2"/>
    </row>
    <row r="583" spans="4:12" x14ac:dyDescent="0.2">
      <c r="D583" s="2"/>
      <c r="E583" s="2"/>
      <c r="F583" s="2"/>
      <c r="G583" s="2"/>
      <c r="H583" s="2"/>
      <c r="I583" s="2"/>
      <c r="J583" s="2"/>
      <c r="K583" s="2"/>
      <c r="L583" s="2"/>
    </row>
    <row r="584" spans="4:12" x14ac:dyDescent="0.2">
      <c r="D584" s="2"/>
      <c r="E584" s="2"/>
      <c r="F584" s="2"/>
      <c r="G584" s="2"/>
      <c r="H584" s="2"/>
      <c r="I584" s="2"/>
      <c r="J584" s="2"/>
      <c r="K584" s="2"/>
      <c r="L584" s="2"/>
    </row>
    <row r="585" spans="4:12" x14ac:dyDescent="0.2">
      <c r="D585" s="2"/>
      <c r="E585" s="2"/>
      <c r="F585" s="2"/>
      <c r="G585" s="2"/>
      <c r="H585" s="2"/>
      <c r="I585" s="2"/>
      <c r="J585" s="2"/>
      <c r="K585" s="2"/>
      <c r="L585" s="2"/>
    </row>
    <row r="586" spans="4:12" x14ac:dyDescent="0.2">
      <c r="D586" s="2"/>
      <c r="E586" s="2"/>
      <c r="F586" s="2"/>
      <c r="G586" s="2"/>
      <c r="H586" s="2"/>
      <c r="I586" s="2"/>
      <c r="J586" s="2"/>
      <c r="K586" s="2"/>
      <c r="L586" s="2"/>
    </row>
    <row r="587" spans="4:12" x14ac:dyDescent="0.2">
      <c r="D587" s="2"/>
      <c r="E587" s="2"/>
      <c r="F587" s="2"/>
      <c r="G587" s="2"/>
      <c r="H587" s="2"/>
      <c r="I587" s="2"/>
      <c r="J587" s="2"/>
      <c r="K587" s="2"/>
      <c r="L587" s="2"/>
    </row>
    <row r="588" spans="4:12" x14ac:dyDescent="0.2">
      <c r="D588" s="2"/>
      <c r="E588" s="2"/>
      <c r="F588" s="2"/>
      <c r="G588" s="2"/>
      <c r="H588" s="2"/>
      <c r="I588" s="2"/>
      <c r="J588" s="2"/>
      <c r="K588" s="2"/>
      <c r="L588" s="2"/>
    </row>
    <row r="589" spans="4:12" x14ac:dyDescent="0.2">
      <c r="D589" s="2"/>
      <c r="E589" s="2"/>
      <c r="F589" s="2"/>
      <c r="G589" s="2"/>
      <c r="H589" s="2"/>
      <c r="I589" s="2"/>
      <c r="J589" s="2"/>
      <c r="K589" s="2"/>
      <c r="L589" s="2"/>
    </row>
    <row r="590" spans="4:12" x14ac:dyDescent="0.2">
      <c r="D590" s="2"/>
      <c r="E590" s="2"/>
      <c r="F590" s="2"/>
      <c r="G590" s="2"/>
      <c r="H590" s="2"/>
      <c r="I590" s="2"/>
      <c r="J590" s="2"/>
      <c r="K590" s="2"/>
      <c r="L590" s="2"/>
    </row>
    <row r="591" spans="4:12" x14ac:dyDescent="0.2">
      <c r="D591" s="2"/>
      <c r="E591" s="2"/>
      <c r="F591" s="2"/>
      <c r="G591" s="2"/>
      <c r="H591" s="2"/>
      <c r="I591" s="2"/>
      <c r="J591" s="2"/>
      <c r="K591" s="2"/>
      <c r="L591" s="2"/>
    </row>
    <row r="592" spans="4:12" x14ac:dyDescent="0.2">
      <c r="D592" s="2"/>
      <c r="E592" s="2"/>
      <c r="F592" s="2"/>
      <c r="G592" s="2"/>
      <c r="H592" s="2"/>
      <c r="I592" s="2"/>
      <c r="J592" s="2"/>
      <c r="K592" s="2"/>
      <c r="L592" s="2"/>
    </row>
    <row r="593" spans="4:12" x14ac:dyDescent="0.2">
      <c r="D593" s="2"/>
      <c r="E593" s="2"/>
      <c r="F593" s="2"/>
      <c r="G593" s="2"/>
      <c r="H593" s="2"/>
      <c r="I593" s="2"/>
      <c r="J593" s="2"/>
      <c r="K593" s="2"/>
      <c r="L593" s="2"/>
    </row>
    <row r="594" spans="4:12" x14ac:dyDescent="0.2">
      <c r="D594" s="2"/>
      <c r="E594" s="2"/>
      <c r="F594" s="2"/>
      <c r="G594" s="2"/>
      <c r="H594" s="2"/>
      <c r="I594" s="2"/>
      <c r="J594" s="2"/>
      <c r="K594" s="2"/>
      <c r="L594" s="2"/>
    </row>
    <row r="595" spans="4:12" x14ac:dyDescent="0.2">
      <c r="D595" s="2"/>
      <c r="E595" s="2"/>
      <c r="F595" s="2"/>
      <c r="G595" s="2"/>
      <c r="H595" s="2"/>
      <c r="I595" s="2"/>
      <c r="J595" s="2"/>
      <c r="K595" s="2"/>
      <c r="L595" s="2"/>
    </row>
    <row r="596" spans="4:12" x14ac:dyDescent="0.2">
      <c r="D596" s="2"/>
      <c r="E596" s="2"/>
      <c r="F596" s="2"/>
      <c r="G596" s="2"/>
      <c r="H596" s="2"/>
      <c r="I596" s="2"/>
      <c r="J596" s="2"/>
      <c r="K596" s="2"/>
      <c r="L596" s="2"/>
    </row>
    <row r="597" spans="4:12" x14ac:dyDescent="0.2">
      <c r="D597" s="2"/>
      <c r="E597" s="2"/>
      <c r="F597" s="2"/>
      <c r="G597" s="2"/>
      <c r="H597" s="2"/>
      <c r="I597" s="2"/>
      <c r="J597" s="2"/>
      <c r="K597" s="2"/>
      <c r="L597" s="2"/>
    </row>
    <row r="598" spans="4:12" x14ac:dyDescent="0.2">
      <c r="D598" s="2"/>
      <c r="E598" s="2"/>
      <c r="F598" s="2"/>
      <c r="G598" s="2"/>
      <c r="H598" s="2"/>
      <c r="I598" s="2"/>
      <c r="J598" s="2"/>
      <c r="K598" s="2"/>
      <c r="L598" s="2"/>
    </row>
    <row r="599" spans="4:12" x14ac:dyDescent="0.2">
      <c r="D599" s="2"/>
      <c r="E599" s="2"/>
      <c r="F599" s="2"/>
      <c r="G599" s="2"/>
      <c r="H599" s="2"/>
      <c r="I599" s="2"/>
      <c r="J599" s="2"/>
      <c r="K599" s="2"/>
      <c r="L599" s="2"/>
    </row>
    <row r="600" spans="4:12" x14ac:dyDescent="0.2">
      <c r="D600" s="2"/>
      <c r="E600" s="2"/>
      <c r="F600" s="2"/>
      <c r="G600" s="2"/>
      <c r="H600" s="2"/>
      <c r="I600" s="2"/>
      <c r="J600" s="2"/>
      <c r="K600" s="2"/>
      <c r="L600" s="2"/>
    </row>
    <row r="601" spans="4:12" x14ac:dyDescent="0.2">
      <c r="D601" s="2"/>
      <c r="E601" s="2"/>
      <c r="F601" s="2"/>
      <c r="G601" s="2"/>
      <c r="H601" s="2"/>
      <c r="I601" s="2"/>
      <c r="J601" s="2"/>
      <c r="K601" s="2"/>
      <c r="L601" s="2"/>
    </row>
    <row r="602" spans="4:12" x14ac:dyDescent="0.2">
      <c r="D602" s="2"/>
      <c r="E602" s="2"/>
      <c r="F602" s="2"/>
      <c r="G602" s="2"/>
      <c r="H602" s="2"/>
      <c r="I602" s="2"/>
      <c r="J602" s="2"/>
      <c r="K602" s="2"/>
      <c r="L602" s="2"/>
    </row>
    <row r="603" spans="4:12" x14ac:dyDescent="0.2">
      <c r="D603" s="2"/>
      <c r="E603" s="2"/>
      <c r="F603" s="2"/>
      <c r="G603" s="2"/>
      <c r="H603" s="2"/>
      <c r="I603" s="2"/>
      <c r="J603" s="2"/>
      <c r="K603" s="2"/>
      <c r="L603" s="2"/>
    </row>
    <row r="604" spans="4:12" x14ac:dyDescent="0.2">
      <c r="D604" s="2"/>
      <c r="E604" s="2"/>
      <c r="F604" s="2"/>
      <c r="G604" s="2"/>
      <c r="H604" s="2"/>
      <c r="I604" s="2"/>
      <c r="J604" s="2"/>
      <c r="K604" s="2"/>
      <c r="L604" s="2"/>
    </row>
    <row r="605" spans="4:12" x14ac:dyDescent="0.2">
      <c r="D605" s="2"/>
      <c r="E605" s="2"/>
      <c r="F605" s="2"/>
      <c r="G605" s="2"/>
      <c r="H605" s="2"/>
      <c r="I605" s="2"/>
      <c r="J605" s="2"/>
      <c r="K605" s="2"/>
      <c r="L605" s="2"/>
    </row>
    <row r="606" spans="4:12" x14ac:dyDescent="0.2">
      <c r="D606" s="2"/>
      <c r="E606" s="2"/>
      <c r="F606" s="2"/>
      <c r="G606" s="2"/>
      <c r="H606" s="2"/>
      <c r="I606" s="2"/>
      <c r="J606" s="2"/>
      <c r="K606" s="2"/>
      <c r="L606" s="2"/>
    </row>
    <row r="607" spans="4:12" x14ac:dyDescent="0.2">
      <c r="D607" s="2"/>
      <c r="E607" s="2"/>
      <c r="F607" s="2"/>
      <c r="G607" s="2"/>
      <c r="H607" s="2"/>
      <c r="I607" s="2"/>
      <c r="J607" s="2"/>
      <c r="K607" s="2"/>
      <c r="L607" s="2"/>
    </row>
    <row r="608" spans="4:12" x14ac:dyDescent="0.2">
      <c r="D608" s="2"/>
      <c r="E608" s="2"/>
      <c r="F608" s="2"/>
      <c r="G608" s="2"/>
      <c r="H608" s="2"/>
      <c r="I608" s="2"/>
      <c r="J608" s="2"/>
      <c r="K608" s="2"/>
      <c r="L608" s="2"/>
    </row>
    <row r="609" spans="4:12" x14ac:dyDescent="0.2">
      <c r="D609" s="2"/>
      <c r="E609" s="2"/>
      <c r="F609" s="2"/>
      <c r="G609" s="2"/>
      <c r="H609" s="2"/>
      <c r="I609" s="2"/>
      <c r="J609" s="2"/>
      <c r="K609" s="2"/>
      <c r="L609" s="2"/>
    </row>
    <row r="610" spans="4:12" x14ac:dyDescent="0.2">
      <c r="D610" s="2"/>
      <c r="E610" s="2"/>
      <c r="F610" s="2"/>
      <c r="G610" s="2"/>
      <c r="H610" s="2"/>
      <c r="I610" s="2"/>
      <c r="J610" s="2"/>
      <c r="K610" s="2"/>
      <c r="L610" s="2"/>
    </row>
    <row r="611" spans="4:12" x14ac:dyDescent="0.2">
      <c r="D611" s="2"/>
      <c r="E611" s="2"/>
      <c r="F611" s="2"/>
      <c r="G611" s="2"/>
      <c r="H611" s="2"/>
      <c r="I611" s="2"/>
      <c r="J611" s="2"/>
      <c r="K611" s="2"/>
      <c r="L611" s="2"/>
    </row>
    <row r="612" spans="4:12" x14ac:dyDescent="0.2">
      <c r="D612" s="2"/>
      <c r="E612" s="2"/>
      <c r="F612" s="2"/>
      <c r="G612" s="2"/>
      <c r="H612" s="2"/>
      <c r="I612" s="2"/>
      <c r="J612" s="2"/>
      <c r="K612" s="2"/>
      <c r="L612" s="2"/>
    </row>
    <row r="613" spans="4:12" x14ac:dyDescent="0.2">
      <c r="D613" s="2"/>
      <c r="E613" s="2"/>
      <c r="F613" s="2"/>
      <c r="G613" s="2"/>
      <c r="H613" s="2"/>
      <c r="I613" s="2"/>
      <c r="J613" s="2"/>
      <c r="K613" s="2"/>
      <c r="L613" s="2"/>
    </row>
    <row r="614" spans="4:12" x14ac:dyDescent="0.2">
      <c r="D614" s="2"/>
      <c r="E614" s="2"/>
      <c r="F614" s="2"/>
      <c r="G614" s="2"/>
      <c r="H614" s="2"/>
      <c r="I614" s="2"/>
      <c r="J614" s="2"/>
      <c r="K614" s="2"/>
      <c r="L614" s="2"/>
    </row>
    <row r="615" spans="4:12" x14ac:dyDescent="0.2">
      <c r="D615" s="2"/>
      <c r="E615" s="2"/>
      <c r="F615" s="2"/>
      <c r="G615" s="2"/>
      <c r="H615" s="2"/>
      <c r="I615" s="2"/>
      <c r="J615" s="2"/>
      <c r="K615" s="2"/>
      <c r="L615" s="2"/>
    </row>
    <row r="616" spans="4:12" x14ac:dyDescent="0.2">
      <c r="D616" s="2"/>
      <c r="E616" s="2"/>
      <c r="F616" s="2"/>
      <c r="G616" s="2"/>
      <c r="H616" s="2"/>
      <c r="I616" s="2"/>
      <c r="J616" s="2"/>
      <c r="K616" s="2"/>
      <c r="L616" s="2"/>
    </row>
    <row r="617" spans="4:12" x14ac:dyDescent="0.2">
      <c r="D617" s="2"/>
      <c r="E617" s="2"/>
      <c r="F617" s="2"/>
      <c r="G617" s="2"/>
      <c r="H617" s="2"/>
      <c r="I617" s="2"/>
      <c r="J617" s="2"/>
      <c r="K617" s="2"/>
      <c r="L617" s="2"/>
    </row>
    <row r="618" spans="4:12" x14ac:dyDescent="0.2">
      <c r="D618" s="2"/>
      <c r="E618" s="2"/>
      <c r="F618" s="2"/>
      <c r="G618" s="2"/>
      <c r="H618" s="2"/>
      <c r="I618" s="2"/>
      <c r="J618" s="2"/>
      <c r="K618" s="2"/>
      <c r="L618" s="2"/>
    </row>
    <row r="619" spans="4:12" x14ac:dyDescent="0.2">
      <c r="D619" s="2"/>
      <c r="E619" s="2"/>
      <c r="F619" s="2"/>
      <c r="G619" s="2"/>
      <c r="H619" s="2"/>
      <c r="I619" s="2"/>
      <c r="J619" s="2"/>
      <c r="K619" s="2"/>
      <c r="L619" s="2"/>
    </row>
    <row r="620" spans="4:12" x14ac:dyDescent="0.2">
      <c r="D620" s="2"/>
      <c r="E620" s="2"/>
      <c r="F620" s="2"/>
      <c r="G620" s="2"/>
      <c r="H620" s="2"/>
      <c r="I620" s="2"/>
      <c r="J620" s="2"/>
      <c r="K620" s="2"/>
      <c r="L620" s="2"/>
    </row>
    <row r="621" spans="4:12" x14ac:dyDescent="0.2">
      <c r="D621" s="2"/>
      <c r="E621" s="2"/>
      <c r="F621" s="2"/>
      <c r="G621" s="2"/>
      <c r="H621" s="2"/>
      <c r="I621" s="2"/>
      <c r="J621" s="2"/>
      <c r="K621" s="2"/>
      <c r="L621" s="2"/>
    </row>
    <row r="622" spans="4:12" x14ac:dyDescent="0.2">
      <c r="D622" s="2"/>
      <c r="E622" s="2"/>
      <c r="F622" s="2"/>
      <c r="G622" s="2"/>
      <c r="H622" s="2"/>
      <c r="I622" s="2"/>
      <c r="J622" s="2"/>
      <c r="K622" s="2"/>
      <c r="L622" s="2"/>
    </row>
    <row r="623" spans="4:12" x14ac:dyDescent="0.2">
      <c r="D623" s="2"/>
      <c r="E623" s="2"/>
      <c r="F623" s="2"/>
      <c r="G623" s="2"/>
      <c r="H623" s="2"/>
      <c r="I623" s="2"/>
      <c r="J623" s="2"/>
      <c r="K623" s="2"/>
      <c r="L623" s="2"/>
    </row>
    <row r="624" spans="4:12" x14ac:dyDescent="0.2">
      <c r="D624" s="2"/>
      <c r="E624" s="2"/>
      <c r="F624" s="2"/>
      <c r="G624" s="2"/>
      <c r="H624" s="2"/>
      <c r="I624" s="2"/>
      <c r="J624" s="2"/>
      <c r="K624" s="2"/>
      <c r="L624" s="2"/>
    </row>
    <row r="625" spans="4:12" x14ac:dyDescent="0.2">
      <c r="D625" s="2"/>
      <c r="E625" s="2"/>
      <c r="F625" s="2"/>
      <c r="G625" s="2"/>
      <c r="H625" s="2"/>
      <c r="I625" s="2"/>
      <c r="J625" s="2"/>
      <c r="K625" s="2"/>
      <c r="L625" s="2"/>
    </row>
    <row r="626" spans="4:12" x14ac:dyDescent="0.2">
      <c r="D626" s="2"/>
      <c r="E626" s="2"/>
      <c r="F626" s="2"/>
      <c r="G626" s="2"/>
      <c r="H626" s="2"/>
      <c r="I626" s="2"/>
      <c r="J626" s="2"/>
      <c r="K626" s="2"/>
      <c r="L626" s="2"/>
    </row>
    <row r="627" spans="4:12" x14ac:dyDescent="0.2">
      <c r="D627" s="2"/>
      <c r="E627" s="2"/>
      <c r="F627" s="2"/>
      <c r="G627" s="2"/>
      <c r="H627" s="2"/>
      <c r="I627" s="2"/>
      <c r="J627" s="2"/>
      <c r="K627" s="2"/>
      <c r="L627" s="2"/>
    </row>
    <row r="628" spans="4:12" x14ac:dyDescent="0.2">
      <c r="D628" s="2"/>
      <c r="E628" s="2"/>
      <c r="F628" s="2"/>
      <c r="G628" s="2"/>
      <c r="H628" s="2"/>
      <c r="I628" s="2"/>
      <c r="J628" s="2"/>
      <c r="K628" s="2"/>
      <c r="L628" s="2"/>
    </row>
    <row r="629" spans="4:12" x14ac:dyDescent="0.2">
      <c r="D629" s="2"/>
      <c r="E629" s="2"/>
      <c r="F629" s="2"/>
      <c r="G629" s="2"/>
      <c r="H629" s="2"/>
      <c r="I629" s="2"/>
      <c r="J629" s="2"/>
      <c r="K629" s="2"/>
      <c r="L629" s="2"/>
    </row>
    <row r="630" spans="4:12" x14ac:dyDescent="0.2">
      <c r="D630" s="2"/>
      <c r="E630" s="2"/>
      <c r="F630" s="2"/>
      <c r="G630" s="2"/>
      <c r="H630" s="2"/>
      <c r="I630" s="2"/>
      <c r="J630" s="2"/>
      <c r="K630" s="2"/>
      <c r="L630" s="2"/>
    </row>
    <row r="631" spans="4:12" x14ac:dyDescent="0.2">
      <c r="D631" s="2"/>
      <c r="E631" s="2"/>
      <c r="F631" s="2"/>
      <c r="G631" s="2"/>
      <c r="H631" s="2"/>
      <c r="I631" s="2"/>
      <c r="J631" s="2"/>
      <c r="K631" s="2"/>
      <c r="L631" s="2"/>
    </row>
    <row r="632" spans="4:12" x14ac:dyDescent="0.2">
      <c r="D632" s="2"/>
      <c r="E632" s="2"/>
      <c r="F632" s="2"/>
      <c r="G632" s="2"/>
      <c r="H632" s="2"/>
      <c r="I632" s="2"/>
      <c r="J632" s="2"/>
      <c r="K632" s="2"/>
      <c r="L632" s="2"/>
    </row>
    <row r="633" spans="4:12" x14ac:dyDescent="0.2">
      <c r="D633" s="2"/>
      <c r="E633" s="2"/>
      <c r="F633" s="2"/>
      <c r="G633" s="2"/>
      <c r="H633" s="2"/>
      <c r="I633" s="2"/>
      <c r="J633" s="2"/>
      <c r="K633" s="2"/>
      <c r="L633" s="2"/>
    </row>
    <row r="634" spans="4:12" x14ac:dyDescent="0.2">
      <c r="D634" s="2"/>
      <c r="E634" s="2"/>
      <c r="F634" s="2"/>
      <c r="G634" s="2"/>
      <c r="H634" s="2"/>
      <c r="I634" s="2"/>
      <c r="J634" s="2"/>
      <c r="K634" s="2"/>
      <c r="L634" s="2"/>
    </row>
    <row r="635" spans="4:12" x14ac:dyDescent="0.2">
      <c r="D635" s="2"/>
      <c r="E635" s="2"/>
      <c r="F635" s="2"/>
      <c r="G635" s="2"/>
      <c r="H635" s="2"/>
      <c r="I635" s="2"/>
      <c r="J635" s="2"/>
      <c r="K635" s="2"/>
      <c r="L635" s="2"/>
    </row>
    <row r="636" spans="4:12" x14ac:dyDescent="0.2">
      <c r="D636" s="2"/>
      <c r="E636" s="2"/>
      <c r="F636" s="2"/>
      <c r="G636" s="2"/>
      <c r="H636" s="2"/>
      <c r="I636" s="2"/>
      <c r="J636" s="2"/>
      <c r="K636" s="2"/>
      <c r="L636" s="2"/>
    </row>
    <row r="637" spans="4:12" x14ac:dyDescent="0.2">
      <c r="D637" s="2"/>
      <c r="E637" s="2"/>
      <c r="F637" s="2"/>
      <c r="G637" s="2"/>
      <c r="H637" s="2"/>
      <c r="I637" s="2"/>
      <c r="J637" s="2"/>
      <c r="K637" s="2"/>
      <c r="L637" s="2"/>
    </row>
    <row r="638" spans="4:12" x14ac:dyDescent="0.2">
      <c r="D638" s="2"/>
      <c r="E638" s="2"/>
      <c r="F638" s="2"/>
      <c r="G638" s="2"/>
      <c r="H638" s="2"/>
      <c r="I638" s="2"/>
      <c r="J638" s="2"/>
      <c r="K638" s="2"/>
      <c r="L638" s="2"/>
    </row>
    <row r="639" spans="4:12" x14ac:dyDescent="0.2">
      <c r="D639" s="2"/>
      <c r="E639" s="2"/>
      <c r="F639" s="2"/>
      <c r="G639" s="2"/>
      <c r="H639" s="2"/>
      <c r="I639" s="2"/>
      <c r="J639" s="2"/>
      <c r="K639" s="2"/>
      <c r="L639" s="2"/>
    </row>
    <row r="640" spans="4:12" x14ac:dyDescent="0.2">
      <c r="D640" s="2"/>
      <c r="E640" s="2"/>
      <c r="F640" s="2"/>
      <c r="G640" s="2"/>
      <c r="H640" s="2"/>
      <c r="I640" s="2"/>
      <c r="J640" s="2"/>
      <c r="K640" s="2"/>
      <c r="L640" s="2"/>
    </row>
    <row r="641" spans="4:12" x14ac:dyDescent="0.2">
      <c r="D641" s="2"/>
      <c r="E641" s="2"/>
      <c r="F641" s="2"/>
      <c r="G641" s="2"/>
      <c r="H641" s="2"/>
      <c r="I641" s="2"/>
      <c r="J641" s="2"/>
      <c r="K641" s="2"/>
      <c r="L641" s="2"/>
    </row>
    <row r="642" spans="4:12" x14ac:dyDescent="0.2">
      <c r="D642" s="2"/>
      <c r="E642" s="2"/>
      <c r="F642" s="2"/>
      <c r="G642" s="2"/>
      <c r="H642" s="2"/>
      <c r="I642" s="2"/>
      <c r="J642" s="2"/>
      <c r="K642" s="2"/>
      <c r="L642" s="2"/>
    </row>
    <row r="643" spans="4:12" x14ac:dyDescent="0.2">
      <c r="D643" s="2"/>
      <c r="E643" s="2"/>
      <c r="F643" s="2"/>
      <c r="G643" s="2"/>
      <c r="H643" s="2"/>
      <c r="I643" s="2"/>
      <c r="J643" s="2"/>
      <c r="K643" s="2"/>
      <c r="L643" s="2"/>
    </row>
    <row r="644" spans="4:12" x14ac:dyDescent="0.2">
      <c r="D644" s="2"/>
      <c r="E644" s="2"/>
      <c r="F644" s="2"/>
      <c r="G644" s="2"/>
      <c r="H644" s="2"/>
      <c r="I644" s="2"/>
      <c r="J644" s="2"/>
      <c r="K644" s="2"/>
      <c r="L644" s="2"/>
    </row>
    <row r="645" spans="4:12" x14ac:dyDescent="0.2">
      <c r="D645" s="2"/>
      <c r="E645" s="2"/>
      <c r="F645" s="2"/>
      <c r="G645" s="2"/>
      <c r="H645" s="2"/>
      <c r="I645" s="2"/>
      <c r="J645" s="2"/>
      <c r="K645" s="2"/>
      <c r="L645" s="2"/>
    </row>
    <row r="646" spans="4:12" x14ac:dyDescent="0.2">
      <c r="D646" s="2"/>
      <c r="E646" s="2"/>
      <c r="F646" s="2"/>
      <c r="G646" s="2"/>
      <c r="H646" s="2"/>
      <c r="I646" s="2"/>
      <c r="J646" s="2"/>
      <c r="K646" s="2"/>
      <c r="L646" s="2"/>
    </row>
    <row r="647" spans="4:12" x14ac:dyDescent="0.2">
      <c r="D647" s="2"/>
      <c r="E647" s="2"/>
      <c r="F647" s="2"/>
      <c r="G647" s="2"/>
      <c r="H647" s="2"/>
      <c r="I647" s="2"/>
      <c r="J647" s="2"/>
      <c r="K647" s="2"/>
      <c r="L647" s="2"/>
    </row>
    <row r="648" spans="4:12" x14ac:dyDescent="0.2">
      <c r="D648" s="2"/>
      <c r="E648" s="2"/>
      <c r="F648" s="2"/>
      <c r="G648" s="2"/>
      <c r="H648" s="2"/>
      <c r="I648" s="2"/>
      <c r="J648" s="2"/>
      <c r="K648" s="2"/>
      <c r="L648" s="2"/>
    </row>
    <row r="649" spans="4:12" x14ac:dyDescent="0.2">
      <c r="D649" s="2"/>
      <c r="E649" s="2"/>
      <c r="F649" s="2"/>
      <c r="G649" s="2"/>
      <c r="H649" s="2"/>
      <c r="I649" s="2"/>
      <c r="J649" s="2"/>
      <c r="K649" s="2"/>
      <c r="L649" s="2"/>
    </row>
    <row r="650" spans="4:12" x14ac:dyDescent="0.2">
      <c r="D650" s="2"/>
      <c r="E650" s="2"/>
      <c r="F650" s="2"/>
      <c r="G650" s="2"/>
      <c r="H650" s="2"/>
      <c r="I650" s="2"/>
      <c r="J650" s="2"/>
      <c r="K650" s="2"/>
      <c r="L650" s="2"/>
    </row>
    <row r="651" spans="4:12" x14ac:dyDescent="0.2">
      <c r="D651" s="2"/>
      <c r="E651" s="2"/>
      <c r="F651" s="2"/>
      <c r="G651" s="2"/>
      <c r="H651" s="2"/>
      <c r="I651" s="2"/>
      <c r="J651" s="2"/>
      <c r="K651" s="2"/>
      <c r="L651" s="2"/>
    </row>
    <row r="652" spans="4:12" x14ac:dyDescent="0.2">
      <c r="D652" s="2"/>
      <c r="E652" s="2"/>
      <c r="F652" s="2"/>
      <c r="G652" s="2"/>
      <c r="H652" s="2"/>
      <c r="I652" s="2"/>
      <c r="J652" s="2"/>
      <c r="K652" s="2"/>
      <c r="L652" s="2"/>
    </row>
    <row r="653" spans="4:12" x14ac:dyDescent="0.2">
      <c r="D653" s="2"/>
      <c r="E653" s="2"/>
      <c r="F653" s="2"/>
      <c r="G653" s="2"/>
      <c r="H653" s="2"/>
      <c r="I653" s="2"/>
      <c r="J653" s="2"/>
      <c r="K653" s="2"/>
      <c r="L653" s="2"/>
    </row>
    <row r="654" spans="4:12" x14ac:dyDescent="0.2">
      <c r="D654" s="2"/>
      <c r="E654" s="2"/>
      <c r="F654" s="2"/>
      <c r="G654" s="2"/>
      <c r="H654" s="2"/>
      <c r="I654" s="2"/>
      <c r="J654" s="2"/>
      <c r="K654" s="2"/>
      <c r="L654" s="2"/>
    </row>
    <row r="655" spans="4:12" x14ac:dyDescent="0.2">
      <c r="D655" s="2"/>
      <c r="E655" s="2"/>
      <c r="F655" s="2"/>
      <c r="G655" s="2"/>
      <c r="H655" s="2"/>
      <c r="I655" s="2"/>
      <c r="J655" s="2"/>
      <c r="K655" s="2"/>
      <c r="L655" s="2"/>
    </row>
    <row r="656" spans="4:12" x14ac:dyDescent="0.2">
      <c r="D656" s="2"/>
      <c r="E656" s="2"/>
      <c r="F656" s="2"/>
      <c r="G656" s="2"/>
      <c r="H656" s="2"/>
      <c r="I656" s="2"/>
      <c r="J656" s="2"/>
      <c r="K656" s="2"/>
      <c r="L656" s="2"/>
    </row>
    <row r="657" spans="4:12" x14ac:dyDescent="0.2">
      <c r="D657" s="2"/>
      <c r="E657" s="2"/>
      <c r="F657" s="2"/>
      <c r="G657" s="2"/>
      <c r="H657" s="2"/>
      <c r="I657" s="2"/>
      <c r="J657" s="2"/>
      <c r="K657" s="2"/>
      <c r="L657" s="2"/>
    </row>
    <row r="658" spans="4:12" x14ac:dyDescent="0.2">
      <c r="D658" s="2"/>
      <c r="E658" s="2"/>
      <c r="F658" s="2"/>
      <c r="G658" s="2"/>
      <c r="H658" s="2"/>
      <c r="I658" s="2"/>
      <c r="J658" s="2"/>
      <c r="K658" s="2"/>
      <c r="L658" s="2"/>
    </row>
    <row r="659" spans="4:12" x14ac:dyDescent="0.2">
      <c r="D659" s="2"/>
      <c r="E659" s="2"/>
      <c r="F659" s="2"/>
      <c r="G659" s="2"/>
      <c r="H659" s="2"/>
      <c r="I659" s="2"/>
      <c r="J659" s="2"/>
      <c r="K659" s="2"/>
      <c r="L659" s="2"/>
    </row>
    <row r="660" spans="4:12" x14ac:dyDescent="0.2">
      <c r="D660" s="2"/>
      <c r="E660" s="2"/>
      <c r="F660" s="2"/>
      <c r="G660" s="2"/>
      <c r="H660" s="2"/>
      <c r="I660" s="2"/>
      <c r="J660" s="2"/>
      <c r="K660" s="2"/>
      <c r="L660" s="2"/>
    </row>
    <row r="661" spans="4:12" x14ac:dyDescent="0.2">
      <c r="D661" s="2"/>
      <c r="E661" s="2"/>
      <c r="F661" s="2"/>
      <c r="G661" s="2"/>
      <c r="H661" s="2"/>
      <c r="I661" s="2"/>
      <c r="J661" s="2"/>
      <c r="K661" s="2"/>
      <c r="L661" s="2"/>
    </row>
    <row r="662" spans="4:12" x14ac:dyDescent="0.2">
      <c r="D662" s="2"/>
      <c r="E662" s="2"/>
      <c r="F662" s="2"/>
      <c r="G662" s="2"/>
      <c r="H662" s="2"/>
      <c r="I662" s="2"/>
      <c r="J662" s="2"/>
      <c r="K662" s="2"/>
      <c r="L662" s="2"/>
    </row>
    <row r="663" spans="4:12" x14ac:dyDescent="0.2">
      <c r="D663" s="2"/>
      <c r="E663" s="2"/>
      <c r="F663" s="2"/>
      <c r="G663" s="2"/>
      <c r="H663" s="2"/>
      <c r="I663" s="2"/>
      <c r="J663" s="2"/>
      <c r="K663" s="2"/>
      <c r="L663" s="2"/>
    </row>
    <row r="664" spans="4:12" x14ac:dyDescent="0.2">
      <c r="D664" s="2"/>
      <c r="E664" s="2"/>
      <c r="F664" s="2"/>
      <c r="G664" s="2"/>
      <c r="H664" s="2"/>
      <c r="I664" s="2"/>
      <c r="J664" s="2"/>
      <c r="K664" s="2"/>
      <c r="L664" s="2"/>
    </row>
    <row r="665" spans="4:12" x14ac:dyDescent="0.2">
      <c r="D665" s="2"/>
      <c r="E665" s="2"/>
      <c r="F665" s="2"/>
      <c r="G665" s="2"/>
      <c r="H665" s="2"/>
      <c r="I665" s="2"/>
      <c r="J665" s="2"/>
      <c r="K665" s="2"/>
      <c r="L665" s="2"/>
    </row>
    <row r="666" spans="4:12" x14ac:dyDescent="0.2">
      <c r="D666" s="2"/>
      <c r="E666" s="2"/>
      <c r="F666" s="2"/>
      <c r="G666" s="2"/>
      <c r="H666" s="2"/>
      <c r="I666" s="2"/>
      <c r="J666" s="2"/>
      <c r="K666" s="2"/>
      <c r="L666" s="2"/>
    </row>
    <row r="667" spans="4:12" x14ac:dyDescent="0.2">
      <c r="D667" s="2"/>
      <c r="E667" s="2"/>
      <c r="F667" s="2"/>
      <c r="G667" s="2"/>
      <c r="H667" s="2"/>
      <c r="I667" s="2"/>
      <c r="J667" s="2"/>
      <c r="K667" s="2"/>
      <c r="L667" s="2"/>
    </row>
    <row r="668" spans="4:12" x14ac:dyDescent="0.2">
      <c r="D668" s="2"/>
      <c r="E668" s="2"/>
      <c r="F668" s="2"/>
      <c r="G668" s="2"/>
      <c r="H668" s="2"/>
      <c r="I668" s="2"/>
      <c r="J668" s="2"/>
      <c r="K668" s="2"/>
      <c r="L668" s="2"/>
    </row>
    <row r="669" spans="4:12" x14ac:dyDescent="0.2">
      <c r="D669" s="2"/>
      <c r="E669" s="2"/>
      <c r="F669" s="2"/>
      <c r="G669" s="2"/>
      <c r="H669" s="2"/>
      <c r="I669" s="2"/>
      <c r="J669" s="2"/>
      <c r="K669" s="2"/>
      <c r="L669" s="2"/>
    </row>
    <row r="670" spans="4:12" x14ac:dyDescent="0.2">
      <c r="D670" s="2"/>
      <c r="E670" s="2"/>
      <c r="F670" s="2"/>
      <c r="G670" s="2"/>
      <c r="H670" s="2"/>
      <c r="I670" s="2"/>
      <c r="J670" s="2"/>
      <c r="K670" s="2"/>
      <c r="L670" s="2"/>
    </row>
    <row r="671" spans="4:12" x14ac:dyDescent="0.2">
      <c r="D671" s="2"/>
      <c r="E671" s="2"/>
      <c r="F671" s="2"/>
      <c r="G671" s="2"/>
      <c r="H671" s="2"/>
      <c r="I671" s="2"/>
      <c r="J671" s="2"/>
      <c r="K671" s="2"/>
      <c r="L671" s="2"/>
    </row>
    <row r="672" spans="4:12" x14ac:dyDescent="0.2">
      <c r="D672" s="2"/>
      <c r="E672" s="2"/>
      <c r="F672" s="2"/>
      <c r="G672" s="2"/>
      <c r="H672" s="2"/>
      <c r="I672" s="2"/>
      <c r="J672" s="2"/>
      <c r="K672" s="2"/>
      <c r="L672" s="2"/>
    </row>
    <row r="673" spans="4:12" x14ac:dyDescent="0.2">
      <c r="D673" s="2"/>
      <c r="E673" s="2"/>
      <c r="F673" s="2"/>
      <c r="G673" s="2"/>
      <c r="H673" s="2"/>
      <c r="I673" s="2"/>
      <c r="J673" s="2"/>
      <c r="K673" s="2"/>
      <c r="L673" s="2"/>
    </row>
    <row r="674" spans="4:12" x14ac:dyDescent="0.2">
      <c r="D674" s="2"/>
      <c r="E674" s="2"/>
      <c r="F674" s="2"/>
      <c r="G674" s="2"/>
      <c r="H674" s="2"/>
      <c r="I674" s="2"/>
      <c r="J674" s="2"/>
      <c r="K674" s="2"/>
      <c r="L674" s="2"/>
    </row>
    <row r="675" spans="4:12" x14ac:dyDescent="0.2">
      <c r="D675" s="2"/>
      <c r="E675" s="2"/>
      <c r="F675" s="2"/>
      <c r="G675" s="2"/>
      <c r="H675" s="2"/>
      <c r="I675" s="2"/>
      <c r="J675" s="2"/>
      <c r="K675" s="2"/>
      <c r="L675" s="2"/>
    </row>
    <row r="676" spans="4:12" x14ac:dyDescent="0.2">
      <c r="D676" s="2"/>
      <c r="E676" s="2"/>
      <c r="F676" s="2"/>
      <c r="G676" s="2"/>
      <c r="H676" s="2"/>
      <c r="I676" s="2"/>
      <c r="J676" s="2"/>
      <c r="K676" s="2"/>
      <c r="L676" s="2"/>
    </row>
    <row r="677" spans="4:12" x14ac:dyDescent="0.2">
      <c r="D677" s="2"/>
      <c r="E677" s="2"/>
      <c r="F677" s="2"/>
      <c r="G677" s="2"/>
      <c r="H677" s="2"/>
      <c r="I677" s="2"/>
      <c r="J677" s="2"/>
      <c r="K677" s="2"/>
      <c r="L677" s="2"/>
    </row>
    <row r="678" spans="4:12" x14ac:dyDescent="0.2">
      <c r="D678" s="2"/>
      <c r="E678" s="2"/>
      <c r="F678" s="2"/>
      <c r="G678" s="2"/>
      <c r="H678" s="2"/>
      <c r="I678" s="2"/>
      <c r="J678" s="2"/>
      <c r="K678" s="2"/>
      <c r="L678" s="2"/>
    </row>
    <row r="679" spans="4:12" x14ac:dyDescent="0.2">
      <c r="D679" s="2"/>
      <c r="E679" s="2"/>
      <c r="F679" s="2"/>
      <c r="G679" s="2"/>
      <c r="H679" s="2"/>
      <c r="I679" s="2"/>
      <c r="J679" s="2"/>
      <c r="K679" s="2"/>
      <c r="L679" s="2"/>
    </row>
    <row r="680" spans="4:12" x14ac:dyDescent="0.2">
      <c r="D680" s="2"/>
      <c r="E680" s="2"/>
      <c r="F680" s="2"/>
      <c r="G680" s="2"/>
      <c r="H680" s="2"/>
      <c r="I680" s="2"/>
      <c r="J680" s="2"/>
      <c r="K680" s="2"/>
      <c r="L680" s="2"/>
    </row>
    <row r="681" spans="4:12" x14ac:dyDescent="0.2">
      <c r="D681" s="2"/>
      <c r="E681" s="2"/>
      <c r="F681" s="2"/>
      <c r="G681" s="2"/>
      <c r="H681" s="2"/>
      <c r="I681" s="2"/>
      <c r="J681" s="2"/>
      <c r="K681" s="2"/>
      <c r="L681" s="2"/>
    </row>
    <row r="682" spans="4:12" x14ac:dyDescent="0.2">
      <c r="D682" s="2"/>
      <c r="E682" s="2"/>
      <c r="F682" s="2"/>
      <c r="G682" s="2"/>
      <c r="H682" s="2"/>
      <c r="I682" s="2"/>
      <c r="J682" s="2"/>
      <c r="K682" s="2"/>
      <c r="L682" s="2"/>
    </row>
    <row r="683" spans="4:12" x14ac:dyDescent="0.2">
      <c r="D683" s="2"/>
      <c r="E683" s="2"/>
      <c r="F683" s="2"/>
      <c r="G683" s="2"/>
      <c r="H683" s="2"/>
      <c r="I683" s="2"/>
      <c r="J683" s="2"/>
      <c r="K683" s="2"/>
      <c r="L683" s="2"/>
    </row>
    <row r="684" spans="4:12" x14ac:dyDescent="0.2">
      <c r="D684" s="2"/>
      <c r="E684" s="2"/>
      <c r="F684" s="2"/>
      <c r="G684" s="2"/>
      <c r="H684" s="2"/>
      <c r="I684" s="2"/>
      <c r="J684" s="2"/>
      <c r="K684" s="2"/>
      <c r="L684" s="2"/>
    </row>
    <row r="685" spans="4:12" x14ac:dyDescent="0.2">
      <c r="D685" s="2"/>
      <c r="E685" s="2"/>
      <c r="F685" s="2"/>
      <c r="G685" s="2"/>
      <c r="H685" s="2"/>
      <c r="I685" s="2"/>
      <c r="J685" s="2"/>
      <c r="K685" s="2"/>
      <c r="L685" s="2"/>
    </row>
    <row r="686" spans="4:12" x14ac:dyDescent="0.2">
      <c r="D686" s="2"/>
      <c r="E686" s="2"/>
      <c r="F686" s="2"/>
      <c r="G686" s="2"/>
      <c r="H686" s="2"/>
      <c r="I686" s="2"/>
      <c r="J686" s="2"/>
      <c r="K686" s="2"/>
      <c r="L686" s="2"/>
    </row>
    <row r="687" spans="4:12" x14ac:dyDescent="0.2">
      <c r="D687" s="2"/>
      <c r="E687" s="2"/>
      <c r="F687" s="2"/>
      <c r="G687" s="2"/>
      <c r="H687" s="2"/>
      <c r="I687" s="2"/>
      <c r="J687" s="2"/>
      <c r="K687" s="2"/>
      <c r="L687" s="2"/>
    </row>
    <row r="688" spans="4:12" x14ac:dyDescent="0.2">
      <c r="D688" s="2"/>
      <c r="E688" s="2"/>
      <c r="F688" s="2"/>
      <c r="G688" s="2"/>
      <c r="H688" s="2"/>
      <c r="I688" s="2"/>
      <c r="J688" s="2"/>
      <c r="K688" s="2"/>
      <c r="L688" s="2"/>
    </row>
    <row r="689" spans="4:12" x14ac:dyDescent="0.2">
      <c r="D689" s="2"/>
      <c r="E689" s="2"/>
      <c r="F689" s="2"/>
      <c r="G689" s="2"/>
      <c r="H689" s="2"/>
      <c r="I689" s="2"/>
      <c r="J689" s="2"/>
      <c r="K689" s="2"/>
      <c r="L689" s="2"/>
    </row>
    <row r="690" spans="4:12" x14ac:dyDescent="0.2">
      <c r="D690" s="2"/>
      <c r="E690" s="2"/>
      <c r="F690" s="2"/>
      <c r="G690" s="2"/>
      <c r="H690" s="2"/>
      <c r="I690" s="2"/>
      <c r="J690" s="2"/>
      <c r="K690" s="2"/>
      <c r="L690" s="2"/>
    </row>
    <row r="691" spans="4:12" x14ac:dyDescent="0.2">
      <c r="D691" s="2"/>
      <c r="E691" s="2"/>
      <c r="F691" s="2"/>
      <c r="G691" s="2"/>
      <c r="H691" s="2"/>
      <c r="I691" s="2"/>
      <c r="J691" s="2"/>
      <c r="K691" s="2"/>
      <c r="L691" s="2"/>
    </row>
    <row r="692" spans="4:12" x14ac:dyDescent="0.2">
      <c r="D692" s="2"/>
      <c r="E692" s="2"/>
      <c r="F692" s="2"/>
      <c r="G692" s="2"/>
      <c r="H692" s="2"/>
      <c r="I692" s="2"/>
      <c r="J692" s="2"/>
      <c r="K692" s="2"/>
      <c r="L692" s="2"/>
    </row>
    <row r="693" spans="4:12" x14ac:dyDescent="0.2">
      <c r="D693" s="2"/>
      <c r="E693" s="2"/>
      <c r="F693" s="2"/>
      <c r="G693" s="2"/>
      <c r="H693" s="2"/>
      <c r="I693" s="2"/>
      <c r="J693" s="2"/>
      <c r="K693" s="2"/>
      <c r="L693" s="2"/>
    </row>
    <row r="694" spans="4:12" x14ac:dyDescent="0.2">
      <c r="D694" s="2"/>
      <c r="E694" s="2"/>
      <c r="F694" s="2"/>
      <c r="G694" s="2"/>
      <c r="H694" s="2"/>
      <c r="I694" s="2"/>
      <c r="J694" s="2"/>
      <c r="K694" s="2"/>
      <c r="L694" s="2"/>
    </row>
    <row r="695" spans="4:12" x14ac:dyDescent="0.2">
      <c r="D695" s="2"/>
      <c r="E695" s="2"/>
      <c r="F695" s="2"/>
      <c r="G695" s="2"/>
      <c r="H695" s="2"/>
      <c r="I695" s="2"/>
      <c r="J695" s="2"/>
      <c r="K695" s="2"/>
      <c r="L695" s="2"/>
    </row>
    <row r="696" spans="4:12" x14ac:dyDescent="0.2">
      <c r="D696" s="2"/>
      <c r="E696" s="2"/>
      <c r="F696" s="2"/>
      <c r="G696" s="2"/>
      <c r="H696" s="2"/>
      <c r="I696" s="2"/>
      <c r="J696" s="2"/>
      <c r="K696" s="2"/>
      <c r="L696" s="2"/>
    </row>
    <row r="697" spans="4:12" x14ac:dyDescent="0.2">
      <c r="D697" s="2"/>
      <c r="E697" s="2"/>
      <c r="F697" s="2"/>
      <c r="G697" s="2"/>
      <c r="H697" s="2"/>
      <c r="I697" s="2"/>
      <c r="J697" s="2"/>
      <c r="K697" s="2"/>
      <c r="L697" s="2"/>
    </row>
    <row r="698" spans="4:12" x14ac:dyDescent="0.2">
      <c r="D698" s="2"/>
      <c r="E698" s="2"/>
      <c r="F698" s="2"/>
      <c r="G698" s="2"/>
      <c r="H698" s="2"/>
      <c r="I698" s="2"/>
      <c r="J698" s="2"/>
      <c r="K698" s="2"/>
      <c r="L698" s="2"/>
    </row>
    <row r="699" spans="4:12" x14ac:dyDescent="0.2">
      <c r="D699" s="2"/>
      <c r="E699" s="2"/>
      <c r="F699" s="2"/>
      <c r="G699" s="2"/>
      <c r="H699" s="2"/>
      <c r="I699" s="2"/>
      <c r="J699" s="2"/>
      <c r="K699" s="2"/>
      <c r="L699" s="2"/>
    </row>
    <row r="700" spans="4:12" x14ac:dyDescent="0.2">
      <c r="D700" s="2"/>
      <c r="E700" s="2"/>
      <c r="F700" s="2"/>
      <c r="G700" s="2"/>
      <c r="H700" s="2"/>
      <c r="I700" s="2"/>
      <c r="J700" s="2"/>
      <c r="K700" s="2"/>
      <c r="L700" s="2"/>
    </row>
    <row r="701" spans="4:12" x14ac:dyDescent="0.2">
      <c r="D701" s="2"/>
      <c r="E701" s="2"/>
      <c r="F701" s="2"/>
      <c r="G701" s="2"/>
      <c r="H701" s="2"/>
      <c r="I701" s="2"/>
      <c r="J701" s="2"/>
      <c r="K701" s="2"/>
      <c r="L701" s="2"/>
    </row>
    <row r="702" spans="4:12" x14ac:dyDescent="0.2">
      <c r="D702" s="2"/>
      <c r="E702" s="2"/>
      <c r="F702" s="2"/>
      <c r="G702" s="2"/>
      <c r="H702" s="2"/>
      <c r="I702" s="2"/>
      <c r="J702" s="2"/>
      <c r="K702" s="2"/>
      <c r="L702" s="2"/>
    </row>
    <row r="703" spans="4:12" x14ac:dyDescent="0.2">
      <c r="D703" s="2"/>
      <c r="E703" s="2"/>
      <c r="F703" s="2"/>
      <c r="G703" s="2"/>
      <c r="H703" s="2"/>
      <c r="I703" s="2"/>
      <c r="J703" s="2"/>
      <c r="K703" s="2"/>
      <c r="L703" s="2"/>
    </row>
    <row r="704" spans="4:12" x14ac:dyDescent="0.2">
      <c r="D704" s="2"/>
      <c r="E704" s="2"/>
      <c r="F704" s="2"/>
      <c r="G704" s="2"/>
      <c r="H704" s="2"/>
      <c r="I704" s="2"/>
      <c r="J704" s="2"/>
      <c r="K704" s="2"/>
      <c r="L704" s="2"/>
    </row>
    <row r="705" spans="4:12" x14ac:dyDescent="0.2">
      <c r="D705" s="2"/>
      <c r="E705" s="2"/>
      <c r="F705" s="2"/>
      <c r="G705" s="2"/>
      <c r="H705" s="2"/>
      <c r="I705" s="2"/>
      <c r="J705" s="2"/>
      <c r="K705" s="2"/>
      <c r="L705" s="2"/>
    </row>
    <row r="706" spans="4:12" x14ac:dyDescent="0.2">
      <c r="D706" s="2"/>
      <c r="E706" s="2"/>
      <c r="F706" s="2"/>
      <c r="G706" s="2"/>
      <c r="H706" s="2"/>
      <c r="I706" s="2"/>
      <c r="J706" s="2"/>
      <c r="K706" s="2"/>
      <c r="L706" s="2"/>
    </row>
    <row r="707" spans="4:12" x14ac:dyDescent="0.2">
      <c r="D707" s="2"/>
      <c r="E707" s="2"/>
      <c r="F707" s="2"/>
      <c r="G707" s="2"/>
      <c r="H707" s="2"/>
      <c r="I707" s="2"/>
      <c r="J707" s="2"/>
      <c r="K707" s="2"/>
      <c r="L707" s="2"/>
    </row>
    <row r="708" spans="4:12" x14ac:dyDescent="0.2">
      <c r="D708" s="2"/>
      <c r="E708" s="2"/>
      <c r="F708" s="2"/>
      <c r="G708" s="2"/>
      <c r="H708" s="2"/>
      <c r="I708" s="2"/>
      <c r="J708" s="2"/>
      <c r="K708" s="2"/>
      <c r="L708" s="2"/>
    </row>
    <row r="709" spans="4:12" x14ac:dyDescent="0.2">
      <c r="D709" s="2"/>
      <c r="E709" s="2"/>
      <c r="F709" s="2"/>
      <c r="G709" s="2"/>
      <c r="H709" s="2"/>
      <c r="I709" s="2"/>
      <c r="J709" s="2"/>
      <c r="K709" s="2"/>
      <c r="L709" s="2"/>
    </row>
    <row r="710" spans="4:12" x14ac:dyDescent="0.2">
      <c r="D710" s="2"/>
      <c r="E710" s="2"/>
      <c r="F710" s="2"/>
      <c r="G710" s="2"/>
      <c r="H710" s="2"/>
      <c r="I710" s="2"/>
      <c r="J710" s="2"/>
      <c r="K710" s="2"/>
      <c r="L710" s="2"/>
    </row>
    <row r="711" spans="4:12" x14ac:dyDescent="0.2">
      <c r="D711" s="2"/>
      <c r="E711" s="2"/>
      <c r="F711" s="2"/>
      <c r="G711" s="2"/>
      <c r="H711" s="2"/>
      <c r="I711" s="2"/>
      <c r="J711" s="2"/>
      <c r="K711" s="2"/>
      <c r="L711" s="2"/>
    </row>
    <row r="712" spans="4:12" x14ac:dyDescent="0.2">
      <c r="D712" s="2"/>
      <c r="E712" s="2"/>
      <c r="F712" s="2"/>
      <c r="G712" s="2"/>
      <c r="H712" s="2"/>
      <c r="I712" s="2"/>
      <c r="J712" s="2"/>
      <c r="K712" s="2"/>
      <c r="L712" s="2"/>
    </row>
    <row r="713" spans="4:12" x14ac:dyDescent="0.2">
      <c r="D713" s="2"/>
      <c r="E713" s="2"/>
      <c r="F713" s="2"/>
      <c r="G713" s="2"/>
      <c r="H713" s="2"/>
      <c r="I713" s="2"/>
      <c r="J713" s="2"/>
      <c r="K713" s="2"/>
      <c r="L713" s="2"/>
    </row>
    <row r="714" spans="4:12" x14ac:dyDescent="0.2">
      <c r="D714" s="2"/>
      <c r="E714" s="2"/>
      <c r="F714" s="2"/>
      <c r="G714" s="2"/>
      <c r="H714" s="2"/>
      <c r="I714" s="2"/>
      <c r="J714" s="2"/>
      <c r="K714" s="2"/>
      <c r="L714" s="2"/>
    </row>
    <row r="715" spans="4:12" x14ac:dyDescent="0.2">
      <c r="D715" s="2"/>
      <c r="E715" s="2"/>
      <c r="F715" s="2"/>
      <c r="G715" s="2"/>
      <c r="H715" s="2"/>
      <c r="I715" s="2"/>
      <c r="J715" s="2"/>
      <c r="K715" s="2"/>
      <c r="L715" s="2"/>
    </row>
    <row r="716" spans="4:12" x14ac:dyDescent="0.2">
      <c r="D716" s="2"/>
      <c r="E716" s="2"/>
      <c r="F716" s="2"/>
      <c r="G716" s="2"/>
      <c r="H716" s="2"/>
      <c r="I716" s="2"/>
      <c r="J716" s="2"/>
      <c r="K716" s="2"/>
      <c r="L716" s="2"/>
    </row>
    <row r="717" spans="4:12" x14ac:dyDescent="0.2">
      <c r="D717" s="2"/>
      <c r="E717" s="2"/>
      <c r="F717" s="2"/>
      <c r="G717" s="2"/>
      <c r="H717" s="2"/>
      <c r="I717" s="2"/>
      <c r="J717" s="2"/>
      <c r="K717" s="2"/>
      <c r="L717" s="2"/>
    </row>
    <row r="718" spans="4:12" x14ac:dyDescent="0.2">
      <c r="D718" s="2"/>
      <c r="E718" s="2"/>
      <c r="F718" s="2"/>
      <c r="G718" s="2"/>
      <c r="H718" s="2"/>
      <c r="I718" s="2"/>
      <c r="J718" s="2"/>
      <c r="K718" s="2"/>
      <c r="L718" s="2"/>
    </row>
    <row r="719" spans="4:12" x14ac:dyDescent="0.2">
      <c r="D719" s="2"/>
      <c r="E719" s="2"/>
      <c r="F719" s="2"/>
      <c r="G719" s="2"/>
      <c r="H719" s="2"/>
      <c r="I719" s="2"/>
      <c r="J719" s="2"/>
      <c r="K719" s="2"/>
      <c r="L719" s="2"/>
    </row>
    <row r="720" spans="4:12" x14ac:dyDescent="0.2">
      <c r="D720" s="2"/>
      <c r="E720" s="2"/>
      <c r="F720" s="2"/>
      <c r="G720" s="2"/>
      <c r="H720" s="2"/>
      <c r="I720" s="2"/>
      <c r="J720" s="2"/>
      <c r="K720" s="2"/>
      <c r="L720" s="2"/>
    </row>
    <row r="721" spans="4:12" x14ac:dyDescent="0.2">
      <c r="D721" s="2"/>
      <c r="E721" s="2"/>
      <c r="F721" s="2"/>
      <c r="G721" s="2"/>
      <c r="H721" s="2"/>
      <c r="I721" s="2"/>
      <c r="J721" s="2"/>
      <c r="K721" s="2"/>
      <c r="L721" s="2"/>
    </row>
    <row r="722" spans="4:12" x14ac:dyDescent="0.2">
      <c r="D722" s="2"/>
      <c r="E722" s="2"/>
      <c r="F722" s="2"/>
      <c r="G722" s="2"/>
      <c r="H722" s="2"/>
      <c r="I722" s="2"/>
      <c r="J722" s="2"/>
      <c r="K722" s="2"/>
      <c r="L722" s="2"/>
    </row>
    <row r="723" spans="4:12" x14ac:dyDescent="0.2">
      <c r="D723" s="2"/>
      <c r="E723" s="2"/>
      <c r="F723" s="2"/>
      <c r="G723" s="2"/>
      <c r="H723" s="2"/>
      <c r="I723" s="2"/>
      <c r="J723" s="2"/>
      <c r="K723" s="2"/>
      <c r="L723" s="2"/>
    </row>
    <row r="724" spans="4:12" x14ac:dyDescent="0.2">
      <c r="D724" s="2"/>
      <c r="E724" s="2"/>
      <c r="F724" s="2"/>
      <c r="G724" s="2"/>
      <c r="H724" s="2"/>
      <c r="I724" s="2"/>
      <c r="J724" s="2"/>
      <c r="K724" s="2"/>
      <c r="L724" s="2"/>
    </row>
    <row r="725" spans="4:12" x14ac:dyDescent="0.2">
      <c r="D725" s="2"/>
      <c r="E725" s="2"/>
      <c r="F725" s="2"/>
      <c r="G725" s="2"/>
      <c r="H725" s="2"/>
      <c r="I725" s="2"/>
      <c r="J725" s="2"/>
      <c r="K725" s="2"/>
      <c r="L725" s="2"/>
    </row>
    <row r="726" spans="4:12" x14ac:dyDescent="0.2">
      <c r="D726" s="2"/>
      <c r="E726" s="2"/>
      <c r="F726" s="2"/>
      <c r="G726" s="2"/>
      <c r="H726" s="2"/>
      <c r="I726" s="2"/>
      <c r="J726" s="2"/>
      <c r="K726" s="2"/>
      <c r="L726" s="2"/>
    </row>
    <row r="727" spans="4:12" x14ac:dyDescent="0.2">
      <c r="D727" s="2"/>
      <c r="E727" s="2"/>
      <c r="F727" s="2"/>
      <c r="G727" s="2"/>
      <c r="H727" s="2"/>
      <c r="I727" s="2"/>
      <c r="J727" s="2"/>
      <c r="K727" s="2"/>
      <c r="L727" s="2"/>
    </row>
    <row r="728" spans="4:12" x14ac:dyDescent="0.2">
      <c r="D728" s="2"/>
      <c r="E728" s="2"/>
      <c r="F728" s="2"/>
      <c r="G728" s="2"/>
      <c r="H728" s="2"/>
      <c r="I728" s="2"/>
      <c r="J728" s="2"/>
      <c r="K728" s="2"/>
      <c r="L728" s="2"/>
    </row>
    <row r="729" spans="4:12" x14ac:dyDescent="0.2">
      <c r="D729" s="2"/>
      <c r="E729" s="2"/>
      <c r="F729" s="2"/>
      <c r="G729" s="2"/>
      <c r="H729" s="2"/>
      <c r="I729" s="2"/>
      <c r="J729" s="2"/>
      <c r="K729" s="2"/>
      <c r="L729" s="2"/>
    </row>
    <row r="730" spans="4:12" x14ac:dyDescent="0.2">
      <c r="D730" s="2"/>
      <c r="E730" s="2"/>
      <c r="F730" s="2"/>
      <c r="G730" s="2"/>
      <c r="H730" s="2"/>
      <c r="I730" s="2"/>
      <c r="J730" s="2"/>
      <c r="K730" s="2"/>
      <c r="L730" s="2"/>
    </row>
    <row r="731" spans="4:12" x14ac:dyDescent="0.2">
      <c r="D731" s="2"/>
      <c r="E731" s="2"/>
      <c r="F731" s="2"/>
      <c r="G731" s="2"/>
      <c r="H731" s="2"/>
      <c r="I731" s="2"/>
      <c r="J731" s="2"/>
      <c r="K731" s="2"/>
      <c r="L731" s="2"/>
    </row>
    <row r="732" spans="4:12" x14ac:dyDescent="0.2">
      <c r="D732" s="2"/>
      <c r="E732" s="2"/>
      <c r="F732" s="2"/>
      <c r="G732" s="2"/>
      <c r="H732" s="2"/>
      <c r="I732" s="2"/>
      <c r="J732" s="2"/>
      <c r="K732" s="2"/>
      <c r="L732" s="2"/>
    </row>
    <row r="733" spans="4:12" x14ac:dyDescent="0.2">
      <c r="D733" s="2"/>
      <c r="E733" s="2"/>
      <c r="F733" s="2"/>
      <c r="G733" s="2"/>
      <c r="H733" s="2"/>
      <c r="I733" s="2"/>
      <c r="J733" s="2"/>
      <c r="K733" s="2"/>
      <c r="L733" s="2"/>
    </row>
    <row r="734" spans="4:12" x14ac:dyDescent="0.2">
      <c r="D734" s="2"/>
      <c r="E734" s="2"/>
      <c r="F734" s="2"/>
      <c r="G734" s="2"/>
      <c r="H734" s="2"/>
      <c r="I734" s="2"/>
      <c r="J734" s="2"/>
      <c r="K734" s="2"/>
      <c r="L734" s="2"/>
    </row>
    <row r="735" spans="4:12" x14ac:dyDescent="0.2">
      <c r="D735" s="2"/>
      <c r="E735" s="2"/>
      <c r="F735" s="2"/>
      <c r="G735" s="2"/>
      <c r="H735" s="2"/>
      <c r="I735" s="2"/>
      <c r="J735" s="2"/>
      <c r="K735" s="2"/>
      <c r="L735" s="2"/>
    </row>
    <row r="736" spans="4:12" x14ac:dyDescent="0.2">
      <c r="D736" s="2"/>
      <c r="E736" s="2"/>
      <c r="F736" s="2"/>
      <c r="G736" s="2"/>
      <c r="H736" s="2"/>
      <c r="I736" s="2"/>
      <c r="J736" s="2"/>
      <c r="K736" s="2"/>
      <c r="L736" s="2"/>
    </row>
    <row r="737" spans="4:12" x14ac:dyDescent="0.2">
      <c r="D737" s="2"/>
      <c r="E737" s="2"/>
      <c r="F737" s="2"/>
      <c r="G737" s="2"/>
      <c r="H737" s="2"/>
      <c r="I737" s="2"/>
      <c r="J737" s="2"/>
      <c r="K737" s="2"/>
      <c r="L737" s="2"/>
    </row>
    <row r="738" spans="4:12" x14ac:dyDescent="0.2">
      <c r="D738" s="2"/>
      <c r="E738" s="2"/>
      <c r="F738" s="2"/>
      <c r="G738" s="2"/>
      <c r="H738" s="2"/>
      <c r="I738" s="2"/>
      <c r="J738" s="2"/>
      <c r="K738" s="2"/>
      <c r="L738" s="2"/>
    </row>
    <row r="739" spans="4:12" x14ac:dyDescent="0.2">
      <c r="D739" s="2"/>
      <c r="E739" s="2"/>
      <c r="F739" s="2"/>
      <c r="G739" s="2"/>
      <c r="H739" s="2"/>
      <c r="I739" s="2"/>
      <c r="J739" s="2"/>
      <c r="K739" s="2"/>
      <c r="L739" s="2"/>
    </row>
    <row r="740" spans="4:12" x14ac:dyDescent="0.2">
      <c r="D740" s="2"/>
      <c r="E740" s="2"/>
      <c r="F740" s="2"/>
      <c r="G740" s="2"/>
      <c r="H740" s="2"/>
      <c r="I740" s="2"/>
      <c r="J740" s="2"/>
      <c r="K740" s="2"/>
      <c r="L740" s="2"/>
    </row>
    <row r="741" spans="4:12" x14ac:dyDescent="0.2">
      <c r="D741" s="2"/>
      <c r="E741" s="2"/>
      <c r="F741" s="2"/>
      <c r="G741" s="2"/>
      <c r="H741" s="2"/>
      <c r="I741" s="2"/>
      <c r="J741" s="2"/>
      <c r="K741" s="2"/>
      <c r="L741" s="2"/>
    </row>
    <row r="742" spans="4:12" x14ac:dyDescent="0.2">
      <c r="D742" s="2"/>
      <c r="E742" s="2"/>
      <c r="F742" s="2"/>
      <c r="G742" s="2"/>
      <c r="H742" s="2"/>
      <c r="I742" s="2"/>
      <c r="J742" s="2"/>
      <c r="K742" s="2"/>
      <c r="L742" s="2"/>
    </row>
    <row r="743" spans="4:12" x14ac:dyDescent="0.2">
      <c r="D743" s="2"/>
      <c r="E743" s="2"/>
      <c r="F743" s="2"/>
      <c r="G743" s="2"/>
      <c r="H743" s="2"/>
      <c r="I743" s="2"/>
      <c r="J743" s="2"/>
      <c r="K743" s="2"/>
      <c r="L743" s="2"/>
    </row>
    <row r="744" spans="4:12" x14ac:dyDescent="0.2">
      <c r="D744" s="2"/>
      <c r="E744" s="2"/>
      <c r="F744" s="2"/>
      <c r="G744" s="2"/>
      <c r="H744" s="2"/>
      <c r="I744" s="2"/>
      <c r="J744" s="2"/>
      <c r="K744" s="2"/>
      <c r="L744" s="2"/>
    </row>
    <row r="745" spans="4:12" x14ac:dyDescent="0.2">
      <c r="D745" s="2"/>
      <c r="E745" s="2"/>
      <c r="F745" s="2"/>
      <c r="G745" s="2"/>
      <c r="H745" s="2"/>
      <c r="I745" s="2"/>
      <c r="J745" s="2"/>
      <c r="K745" s="2"/>
      <c r="L745" s="2"/>
    </row>
    <row r="746" spans="4:12" x14ac:dyDescent="0.2">
      <c r="D746" s="2"/>
      <c r="E746" s="2"/>
      <c r="F746" s="2"/>
      <c r="G746" s="2"/>
      <c r="H746" s="2"/>
      <c r="I746" s="2"/>
      <c r="J746" s="2"/>
      <c r="K746" s="2"/>
      <c r="L746" s="2"/>
    </row>
    <row r="747" spans="4:12" x14ac:dyDescent="0.2">
      <c r="D747" s="2"/>
      <c r="E747" s="2"/>
      <c r="F747" s="2"/>
      <c r="G747" s="2"/>
      <c r="H747" s="2"/>
      <c r="I747" s="2"/>
      <c r="J747" s="2"/>
      <c r="K747" s="2"/>
      <c r="L747" s="2"/>
    </row>
    <row r="748" spans="4:12" x14ac:dyDescent="0.2">
      <c r="D748" s="2"/>
      <c r="E748" s="2"/>
      <c r="F748" s="2"/>
      <c r="G748" s="2"/>
      <c r="H748" s="2"/>
      <c r="I748" s="2"/>
      <c r="J748" s="2"/>
      <c r="K748" s="2"/>
      <c r="L748" s="2"/>
    </row>
    <row r="749" spans="4:12" x14ac:dyDescent="0.2">
      <c r="D749" s="2"/>
      <c r="E749" s="2"/>
      <c r="F749" s="2"/>
      <c r="G749" s="2"/>
      <c r="H749" s="2"/>
      <c r="I749" s="2"/>
      <c r="J749" s="2"/>
      <c r="K749" s="2"/>
      <c r="L749" s="2"/>
    </row>
    <row r="750" spans="4:12" x14ac:dyDescent="0.2">
      <c r="D750" s="2"/>
      <c r="E750" s="2"/>
      <c r="F750" s="2"/>
      <c r="G750" s="2"/>
      <c r="H750" s="2"/>
      <c r="I750" s="2"/>
      <c r="J750" s="2"/>
      <c r="K750" s="2"/>
      <c r="L750" s="2"/>
    </row>
    <row r="751" spans="4:12" x14ac:dyDescent="0.2">
      <c r="D751" s="2"/>
      <c r="E751" s="2"/>
      <c r="F751" s="2"/>
      <c r="G751" s="2"/>
      <c r="H751" s="2"/>
      <c r="I751" s="2"/>
      <c r="J751" s="2"/>
      <c r="K751" s="2"/>
      <c r="L751" s="2"/>
    </row>
    <row r="752" spans="4:12" x14ac:dyDescent="0.2">
      <c r="D752" s="2"/>
      <c r="E752" s="2"/>
      <c r="F752" s="2"/>
      <c r="G752" s="2"/>
      <c r="H752" s="2"/>
      <c r="I752" s="2"/>
      <c r="J752" s="2"/>
      <c r="K752" s="2"/>
      <c r="L752" s="2"/>
    </row>
    <row r="753" spans="4:12" x14ac:dyDescent="0.2">
      <c r="D753" s="2"/>
      <c r="E753" s="2"/>
      <c r="F753" s="2"/>
      <c r="G753" s="2"/>
      <c r="H753" s="2"/>
      <c r="I753" s="2"/>
      <c r="J753" s="2"/>
      <c r="K753" s="2"/>
      <c r="L753" s="2"/>
    </row>
  </sheetData>
  <autoFilter ref="A1:P753" xr:uid="{C663A679-2056-4796-9AF4-012377E14EFA}"/>
  <mergeCells count="9">
    <mergeCell ref="M1:M2"/>
    <mergeCell ref="J1:J2"/>
    <mergeCell ref="L1:L2"/>
    <mergeCell ref="C1:C2"/>
    <mergeCell ref="D1:D2"/>
    <mergeCell ref="E1:E2"/>
    <mergeCell ref="F1:F2"/>
    <mergeCell ref="G1:G2"/>
    <mergeCell ref="I1:I2"/>
  </mergeCells>
  <conditionalFormatting sqref="M6:M63">
    <cfRule type="cellIs" dxfId="10" priority="2" operator="lessThan">
      <formula>0</formula>
    </cfRule>
  </conditionalFormatting>
  <conditionalFormatting sqref="M68:M282">
    <cfRule type="cellIs" dxfId="9" priority="1" operator="greaterThan">
      <formula>0</formula>
    </cfRule>
  </conditionalFormatting>
  <pageMargins left="0.2" right="0.2" top="0.75" bottom="0.5" header="0.3" footer="0.3"/>
  <pageSetup paperSize="3" scale="86" fitToHeight="0" orientation="landscape" r:id="rId1"/>
  <headerFooter>
    <oddHeader>&amp;C&amp;"-,Bold"&amp;14&amp;K0070C0FY26 OPERATING BUDGET - DRAFT - 01.24.25</oddHead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60CBF6-1FAF-4E95-B19B-19D2FA5ECFFB}">
  <sheetPr>
    <pageSetUpPr fitToPage="1"/>
  </sheetPr>
  <dimension ref="A1:O31"/>
  <sheetViews>
    <sheetView workbookViewId="0"/>
  </sheetViews>
  <sheetFormatPr defaultColWidth="10.42578125" defaultRowHeight="14.25" x14ac:dyDescent="0.2"/>
  <cols>
    <col min="1" max="1" width="22" style="1" bestFit="1" customWidth="1"/>
    <col min="2" max="2" width="70.42578125" style="1" bestFit="1" customWidth="1"/>
    <col min="3" max="3" width="14.5703125" style="1" bestFit="1" customWidth="1"/>
    <col min="4" max="7" width="14.5703125" style="1" customWidth="1"/>
    <col min="8" max="8" width="5.140625" style="1" bestFit="1" customWidth="1"/>
    <col min="9" max="9" width="16.42578125" style="1" bestFit="1" customWidth="1"/>
    <col min="10" max="10" width="20" style="1" customWidth="1"/>
    <col min="11" max="11" width="2.7109375" style="1" customWidth="1"/>
    <col min="12" max="12" width="16.42578125" style="4" bestFit="1" customWidth="1"/>
    <col min="13" max="13" width="17.42578125" style="3" customWidth="1"/>
    <col min="14" max="14" width="12.7109375" style="1" bestFit="1" customWidth="1"/>
    <col min="15" max="15" width="13.28515625" style="2" bestFit="1" customWidth="1"/>
    <col min="16" max="16384" width="10.42578125" style="1"/>
  </cols>
  <sheetData>
    <row r="1" spans="1:13" ht="15" customHeight="1" x14ac:dyDescent="0.2">
      <c r="A1" s="40" t="s">
        <v>331</v>
      </c>
      <c r="B1" s="39" t="s">
        <v>330</v>
      </c>
      <c r="C1" s="49" t="s">
        <v>329</v>
      </c>
      <c r="D1" s="49" t="s">
        <v>328</v>
      </c>
      <c r="E1" s="49" t="s">
        <v>327</v>
      </c>
      <c r="F1" s="49" t="s">
        <v>326</v>
      </c>
      <c r="G1" s="49" t="s">
        <v>325</v>
      </c>
      <c r="H1" s="8"/>
      <c r="I1" s="49" t="s">
        <v>324</v>
      </c>
      <c r="J1" s="49" t="s">
        <v>323</v>
      </c>
      <c r="K1" s="8"/>
      <c r="L1" s="50" t="s">
        <v>322</v>
      </c>
      <c r="M1" s="48" t="s">
        <v>341</v>
      </c>
    </row>
    <row r="2" spans="1:13" ht="15" x14ac:dyDescent="0.2">
      <c r="A2" s="38"/>
      <c r="B2" s="37"/>
      <c r="C2" s="49"/>
      <c r="D2" s="49"/>
      <c r="E2" s="49"/>
      <c r="F2" s="49"/>
      <c r="G2" s="49"/>
      <c r="H2" s="8"/>
      <c r="I2" s="49"/>
      <c r="J2" s="49"/>
      <c r="K2" s="8"/>
      <c r="L2" s="50"/>
      <c r="M2" s="48"/>
    </row>
    <row r="3" spans="1:13" ht="15" x14ac:dyDescent="0.25">
      <c r="A3" s="24" t="s">
        <v>49</v>
      </c>
      <c r="B3" s="23" t="s">
        <v>48</v>
      </c>
      <c r="D3" s="2"/>
      <c r="E3" s="2"/>
      <c r="F3" s="2"/>
      <c r="G3" s="2"/>
      <c r="H3" s="8"/>
      <c r="I3" s="2"/>
      <c r="J3" s="2"/>
      <c r="K3" s="8"/>
      <c r="L3" s="2"/>
    </row>
    <row r="4" spans="1:13" ht="15" x14ac:dyDescent="0.25">
      <c r="A4" s="22" t="s">
        <v>47</v>
      </c>
      <c r="B4" s="21" t="s">
        <v>46</v>
      </c>
      <c r="D4" s="2"/>
      <c r="E4" s="2"/>
      <c r="F4" s="2"/>
      <c r="G4" s="2"/>
      <c r="H4" s="8"/>
      <c r="I4" s="2"/>
      <c r="J4" s="2"/>
      <c r="K4" s="8"/>
      <c r="L4" s="2"/>
    </row>
    <row r="5" spans="1:13" ht="15" x14ac:dyDescent="0.2">
      <c r="A5" s="20" t="s">
        <v>45</v>
      </c>
      <c r="B5" s="19" t="s">
        <v>44</v>
      </c>
      <c r="C5" s="16">
        <v>342053</v>
      </c>
      <c r="D5" s="2">
        <v>325114.84999999998</v>
      </c>
      <c r="E5" s="2">
        <v>17769.150000000001</v>
      </c>
      <c r="F5" s="2">
        <v>23319.919999999998</v>
      </c>
      <c r="G5" s="2">
        <v>18236.919999999998</v>
      </c>
      <c r="H5" s="8"/>
      <c r="I5" s="2">
        <v>25000</v>
      </c>
      <c r="J5" s="2">
        <v>25000</v>
      </c>
      <c r="K5" s="8"/>
      <c r="L5" s="2">
        <v>26000</v>
      </c>
      <c r="M5" s="7">
        <f t="shared" ref="M5:M28" si="0">+L5-J5</f>
        <v>1000</v>
      </c>
    </row>
    <row r="6" spans="1:13" ht="15" x14ac:dyDescent="0.2">
      <c r="A6" s="20" t="s">
        <v>43</v>
      </c>
      <c r="B6" s="19" t="s">
        <v>42</v>
      </c>
      <c r="C6" s="16">
        <v>32251</v>
      </c>
      <c r="D6" s="2">
        <v>31248.5</v>
      </c>
      <c r="E6" s="2">
        <v>1603.74</v>
      </c>
      <c r="F6" s="2">
        <v>1976.08</v>
      </c>
      <c r="G6" s="2">
        <v>1472.56</v>
      </c>
      <c r="H6" s="8"/>
      <c r="I6" s="2">
        <v>2000</v>
      </c>
      <c r="J6" s="2">
        <v>2000</v>
      </c>
      <c r="K6" s="8"/>
      <c r="L6" s="2">
        <v>2080</v>
      </c>
      <c r="M6" s="7">
        <f t="shared" si="0"/>
        <v>80</v>
      </c>
    </row>
    <row r="7" spans="1:13" ht="15" x14ac:dyDescent="0.2">
      <c r="A7" s="20" t="s">
        <v>41</v>
      </c>
      <c r="B7" s="19" t="s">
        <v>40</v>
      </c>
      <c r="C7" s="16">
        <v>490</v>
      </c>
      <c r="D7" s="2">
        <v>704.4</v>
      </c>
      <c r="E7" s="2">
        <v>587</v>
      </c>
      <c r="F7" s="2">
        <v>704.4</v>
      </c>
      <c r="G7" s="2">
        <v>528.29999999999995</v>
      </c>
      <c r="H7" s="8"/>
      <c r="I7" s="2">
        <v>704</v>
      </c>
      <c r="J7" s="2">
        <v>704</v>
      </c>
      <c r="K7" s="8"/>
      <c r="L7" s="2">
        <v>704</v>
      </c>
      <c r="M7" s="7">
        <f t="shared" si="0"/>
        <v>0</v>
      </c>
    </row>
    <row r="8" spans="1:13" ht="15" x14ac:dyDescent="0.2">
      <c r="A8" s="20" t="s">
        <v>39</v>
      </c>
      <c r="B8" s="19" t="s">
        <v>38</v>
      </c>
      <c r="C8" s="16">
        <v>13150</v>
      </c>
      <c r="D8" s="2">
        <v>11541.18</v>
      </c>
      <c r="E8" s="2">
        <v>782</v>
      </c>
      <c r="F8" s="2">
        <v>1295.52</v>
      </c>
      <c r="G8" s="2">
        <v>506.89</v>
      </c>
      <c r="H8" s="8"/>
      <c r="I8" s="2">
        <v>770</v>
      </c>
      <c r="J8" s="2">
        <v>770</v>
      </c>
      <c r="K8" s="8"/>
      <c r="L8" s="2">
        <v>801</v>
      </c>
      <c r="M8" s="7">
        <f t="shared" si="0"/>
        <v>31</v>
      </c>
    </row>
    <row r="9" spans="1:13" ht="15" x14ac:dyDescent="0.2">
      <c r="A9" s="20">
        <v>6080300</v>
      </c>
      <c r="B9" s="19" t="s">
        <v>37</v>
      </c>
      <c r="C9" s="16">
        <v>0</v>
      </c>
      <c r="D9" s="2">
        <v>0</v>
      </c>
      <c r="E9" s="2">
        <v>356886.9</v>
      </c>
      <c r="F9" s="2">
        <v>364909.6</v>
      </c>
      <c r="G9" s="2">
        <v>402072.36</v>
      </c>
      <c r="H9" s="8"/>
      <c r="I9" s="2">
        <v>401992.5</v>
      </c>
      <c r="J9" s="2">
        <v>401993</v>
      </c>
      <c r="K9" s="8"/>
      <c r="L9" s="2">
        <v>445435</v>
      </c>
      <c r="M9" s="7">
        <f t="shared" si="0"/>
        <v>43442</v>
      </c>
    </row>
    <row r="10" spans="1:13" ht="15" x14ac:dyDescent="0.2">
      <c r="A10" s="20">
        <v>6080310</v>
      </c>
      <c r="B10" s="19" t="s">
        <v>36</v>
      </c>
      <c r="C10" s="16">
        <v>0</v>
      </c>
      <c r="D10" s="2">
        <v>0</v>
      </c>
      <c r="E10" s="2">
        <f>33729.62+40.32</f>
        <v>33769.94</v>
      </c>
      <c r="F10" s="2">
        <v>32756.37</v>
      </c>
      <c r="G10" s="2">
        <v>36872.15</v>
      </c>
      <c r="H10" s="8"/>
      <c r="I10" s="2">
        <v>40199.25</v>
      </c>
      <c r="J10" s="2">
        <v>40199</v>
      </c>
      <c r="K10" s="8"/>
      <c r="L10" s="2">
        <v>40090</v>
      </c>
      <c r="M10" s="7">
        <f t="shared" si="0"/>
        <v>-109</v>
      </c>
    </row>
    <row r="11" spans="1:13" ht="15" x14ac:dyDescent="0.2">
      <c r="A11" s="20">
        <v>6080320</v>
      </c>
      <c r="B11" s="19" t="s">
        <v>35</v>
      </c>
      <c r="C11" s="16">
        <v>0</v>
      </c>
      <c r="D11" s="2">
        <v>0</v>
      </c>
      <c r="E11" s="2">
        <v>0</v>
      </c>
      <c r="F11" s="2">
        <v>0</v>
      </c>
      <c r="G11" s="2">
        <v>0</v>
      </c>
      <c r="H11" s="8"/>
      <c r="I11" s="2">
        <v>1000</v>
      </c>
      <c r="J11" s="2">
        <v>1000</v>
      </c>
      <c r="K11" s="8"/>
      <c r="L11" s="2">
        <v>0</v>
      </c>
      <c r="M11" s="7">
        <f t="shared" si="0"/>
        <v>-1000</v>
      </c>
    </row>
    <row r="12" spans="1:13" ht="15" x14ac:dyDescent="0.2">
      <c r="A12" s="20">
        <v>6080350</v>
      </c>
      <c r="B12" s="19" t="s">
        <v>34</v>
      </c>
      <c r="C12" s="16">
        <v>0</v>
      </c>
      <c r="D12" s="2">
        <v>6569</v>
      </c>
      <c r="E12" s="2">
        <v>4785.88</v>
      </c>
      <c r="F12" s="2">
        <v>12720.3</v>
      </c>
      <c r="G12" s="2">
        <v>5261.6</v>
      </c>
      <c r="H12" s="8"/>
      <c r="I12" s="2">
        <v>10000</v>
      </c>
      <c r="J12" s="2">
        <v>10000</v>
      </c>
      <c r="K12" s="8"/>
      <c r="L12" s="2">
        <v>10000</v>
      </c>
      <c r="M12" s="7">
        <f t="shared" si="0"/>
        <v>0</v>
      </c>
    </row>
    <row r="13" spans="1:13" ht="15" x14ac:dyDescent="0.2">
      <c r="A13" s="20">
        <v>6080360</v>
      </c>
      <c r="B13" s="19" t="s">
        <v>33</v>
      </c>
      <c r="C13" s="16">
        <v>0</v>
      </c>
      <c r="D13" s="2">
        <v>0</v>
      </c>
      <c r="E13" s="2">
        <v>7996.8</v>
      </c>
      <c r="F13" s="2">
        <v>31738.97</v>
      </c>
      <c r="G13" s="2">
        <v>-3250.18</v>
      </c>
      <c r="H13" s="8"/>
      <c r="I13" s="2">
        <v>12381.37</v>
      </c>
      <c r="J13" s="2">
        <v>12381</v>
      </c>
      <c r="K13" s="8"/>
      <c r="L13" s="2">
        <v>13720</v>
      </c>
      <c r="M13" s="7">
        <f t="shared" si="0"/>
        <v>1339</v>
      </c>
    </row>
    <row r="14" spans="1:13" ht="15" x14ac:dyDescent="0.2">
      <c r="A14" s="20" t="s">
        <v>32</v>
      </c>
      <c r="B14" s="19" t="s">
        <v>31</v>
      </c>
      <c r="C14" s="16">
        <v>7273</v>
      </c>
      <c r="D14" s="2">
        <v>6086.12</v>
      </c>
      <c r="E14" s="2">
        <v>5902.42</v>
      </c>
      <c r="F14" s="2">
        <v>7997.13</v>
      </c>
      <c r="G14" s="2">
        <v>6159.2</v>
      </c>
      <c r="H14" s="8"/>
      <c r="I14" s="2">
        <v>8000</v>
      </c>
      <c r="J14" s="2">
        <v>8000</v>
      </c>
      <c r="K14" s="8"/>
      <c r="L14" s="2">
        <v>8000</v>
      </c>
      <c r="M14" s="7">
        <f t="shared" si="0"/>
        <v>0</v>
      </c>
    </row>
    <row r="15" spans="1:13" ht="15" x14ac:dyDescent="0.2">
      <c r="A15" s="20" t="s">
        <v>30</v>
      </c>
      <c r="B15" s="19" t="s">
        <v>29</v>
      </c>
      <c r="C15" s="16">
        <v>1200</v>
      </c>
      <c r="D15" s="2">
        <v>1710</v>
      </c>
      <c r="E15" s="2">
        <v>1800</v>
      </c>
      <c r="F15" s="2">
        <v>3000</v>
      </c>
      <c r="G15" s="2">
        <v>1988</v>
      </c>
      <c r="H15" s="8"/>
      <c r="I15" s="2">
        <v>2340</v>
      </c>
      <c r="J15" s="2">
        <v>2340</v>
      </c>
      <c r="K15" s="8"/>
      <c r="L15" s="2">
        <v>3800</v>
      </c>
      <c r="M15" s="7">
        <f t="shared" si="0"/>
        <v>1460</v>
      </c>
    </row>
    <row r="16" spans="1:13" ht="15" x14ac:dyDescent="0.2">
      <c r="A16" s="20">
        <v>6080520</v>
      </c>
      <c r="B16" s="19" t="s">
        <v>28</v>
      </c>
      <c r="C16" s="16"/>
      <c r="D16" s="2"/>
      <c r="E16" s="2"/>
      <c r="F16" s="2">
        <v>0</v>
      </c>
      <c r="G16" s="2">
        <v>444</v>
      </c>
      <c r="H16" s="8"/>
      <c r="I16" s="2"/>
      <c r="J16" s="2"/>
      <c r="K16" s="8"/>
      <c r="L16" s="2">
        <v>500</v>
      </c>
      <c r="M16" s="7">
        <f t="shared" si="0"/>
        <v>500</v>
      </c>
    </row>
    <row r="17" spans="1:13" ht="15" x14ac:dyDescent="0.2">
      <c r="A17" s="20" t="s">
        <v>27</v>
      </c>
      <c r="B17" s="19" t="s">
        <v>26</v>
      </c>
      <c r="C17" s="16">
        <v>4475</v>
      </c>
      <c r="D17" s="2">
        <v>4265.8500000000004</v>
      </c>
      <c r="E17" s="2">
        <v>754.95</v>
      </c>
      <c r="F17" s="2">
        <v>12486.38</v>
      </c>
      <c r="G17" s="2">
        <v>2618.09</v>
      </c>
      <c r="H17" s="8"/>
      <c r="I17" s="2">
        <v>1500</v>
      </c>
      <c r="J17" s="2">
        <v>1500</v>
      </c>
      <c r="K17" s="8"/>
      <c r="L17" s="2">
        <v>1500</v>
      </c>
      <c r="M17" s="7">
        <f t="shared" si="0"/>
        <v>0</v>
      </c>
    </row>
    <row r="18" spans="1:13" ht="15" x14ac:dyDescent="0.2">
      <c r="A18" s="20" t="s">
        <v>25</v>
      </c>
      <c r="B18" s="19" t="s">
        <v>24</v>
      </c>
      <c r="C18" s="16">
        <v>0</v>
      </c>
      <c r="D18" s="2">
        <v>5</v>
      </c>
      <c r="E18" s="2">
        <v>0</v>
      </c>
      <c r="F18" s="2">
        <v>0</v>
      </c>
      <c r="G18" s="2">
        <v>0</v>
      </c>
      <c r="H18" s="8"/>
      <c r="I18" s="2"/>
      <c r="J18" s="2"/>
      <c r="K18" s="8"/>
      <c r="L18" s="2"/>
      <c r="M18" s="7">
        <f t="shared" si="0"/>
        <v>0</v>
      </c>
    </row>
    <row r="19" spans="1:13" ht="15" x14ac:dyDescent="0.2">
      <c r="A19" s="20" t="s">
        <v>23</v>
      </c>
      <c r="B19" s="19" t="s">
        <v>22</v>
      </c>
      <c r="C19" s="16">
        <v>386</v>
      </c>
      <c r="D19" s="2">
        <v>926.91</v>
      </c>
      <c r="E19" s="2">
        <v>988.02</v>
      </c>
      <c r="F19" s="2">
        <v>780.24</v>
      </c>
      <c r="G19" s="2">
        <v>782.45</v>
      </c>
      <c r="H19" s="8"/>
      <c r="I19" s="2">
        <v>1000</v>
      </c>
      <c r="J19" s="2">
        <v>1000</v>
      </c>
      <c r="K19" s="8"/>
      <c r="L19" s="2">
        <v>1000</v>
      </c>
      <c r="M19" s="7">
        <f t="shared" si="0"/>
        <v>0</v>
      </c>
    </row>
    <row r="20" spans="1:13" ht="15" x14ac:dyDescent="0.2">
      <c r="A20" s="20" t="s">
        <v>21</v>
      </c>
      <c r="B20" s="19" t="s">
        <v>20</v>
      </c>
      <c r="C20" s="16">
        <v>1368</v>
      </c>
      <c r="D20" s="2">
        <v>1940.01</v>
      </c>
      <c r="E20" s="2">
        <v>2239.4</v>
      </c>
      <c r="F20" s="2">
        <v>2928.07</v>
      </c>
      <c r="G20" s="2">
        <v>666.59</v>
      </c>
      <c r="H20" s="8"/>
      <c r="I20" s="2">
        <v>1500</v>
      </c>
      <c r="J20" s="2">
        <v>1500</v>
      </c>
      <c r="K20" s="8"/>
      <c r="L20" s="2">
        <v>1000</v>
      </c>
      <c r="M20" s="7">
        <f t="shared" si="0"/>
        <v>-500</v>
      </c>
    </row>
    <row r="21" spans="1:13" ht="15" x14ac:dyDescent="0.2">
      <c r="A21" s="20" t="s">
        <v>19</v>
      </c>
      <c r="B21" s="19" t="s">
        <v>18</v>
      </c>
      <c r="C21" s="16">
        <v>995</v>
      </c>
      <c r="D21" s="2">
        <v>1017.96</v>
      </c>
      <c r="E21" s="2">
        <v>843.3</v>
      </c>
      <c r="F21" s="2">
        <v>1314.66</v>
      </c>
      <c r="G21" s="2">
        <v>1097.28</v>
      </c>
      <c r="H21" s="8"/>
      <c r="I21" s="2">
        <v>750</v>
      </c>
      <c r="J21" s="2">
        <v>750</v>
      </c>
      <c r="K21" s="8"/>
      <c r="L21" s="2">
        <v>1000</v>
      </c>
      <c r="M21" s="7">
        <f t="shared" si="0"/>
        <v>250</v>
      </c>
    </row>
    <row r="22" spans="1:13" ht="15" x14ac:dyDescent="0.2">
      <c r="A22" s="20" t="s">
        <v>17</v>
      </c>
      <c r="B22" s="19" t="s">
        <v>16</v>
      </c>
      <c r="C22" s="16">
        <v>500</v>
      </c>
      <c r="D22" s="2">
        <v>0</v>
      </c>
      <c r="E22" s="2">
        <v>0</v>
      </c>
      <c r="F22" s="2">
        <v>500</v>
      </c>
      <c r="G22" s="2">
        <v>0</v>
      </c>
      <c r="H22" s="8"/>
      <c r="I22" s="2">
        <v>500</v>
      </c>
      <c r="J22" s="2">
        <v>500</v>
      </c>
      <c r="K22" s="8"/>
      <c r="L22" s="2">
        <v>500</v>
      </c>
      <c r="M22" s="7">
        <f t="shared" si="0"/>
        <v>0</v>
      </c>
    </row>
    <row r="23" spans="1:13" ht="15" x14ac:dyDescent="0.2">
      <c r="A23" s="20" t="s">
        <v>15</v>
      </c>
      <c r="B23" s="19" t="s">
        <v>14</v>
      </c>
      <c r="C23" s="16">
        <v>10420</v>
      </c>
      <c r="D23" s="2">
        <v>9835.7000000000007</v>
      </c>
      <c r="E23" s="2">
        <v>7220</v>
      </c>
      <c r="F23" s="2">
        <v>5075</v>
      </c>
      <c r="G23" s="2">
        <v>9020</v>
      </c>
      <c r="H23" s="8"/>
      <c r="I23" s="2">
        <v>10000</v>
      </c>
      <c r="J23" s="2">
        <v>10000</v>
      </c>
      <c r="K23" s="8"/>
      <c r="L23" s="2">
        <v>10000</v>
      </c>
      <c r="M23" s="7">
        <f t="shared" si="0"/>
        <v>0</v>
      </c>
    </row>
    <row r="24" spans="1:13" ht="15" x14ac:dyDescent="0.2">
      <c r="A24" s="20" t="s">
        <v>13</v>
      </c>
      <c r="B24" s="19" t="s">
        <v>12</v>
      </c>
      <c r="C24" s="16">
        <v>1896</v>
      </c>
      <c r="D24" s="2">
        <v>6397.81</v>
      </c>
      <c r="E24" s="2">
        <v>4957.8999999999996</v>
      </c>
      <c r="F24" s="2">
        <v>4915.72</v>
      </c>
      <c r="G24" s="2">
        <v>2557.1799999999998</v>
      </c>
      <c r="H24" s="8"/>
      <c r="I24" s="2">
        <v>6000</v>
      </c>
      <c r="J24" s="2">
        <v>6000</v>
      </c>
      <c r="K24" s="8"/>
      <c r="L24" s="2">
        <v>5000</v>
      </c>
      <c r="M24" s="7">
        <f t="shared" si="0"/>
        <v>-1000</v>
      </c>
    </row>
    <row r="25" spans="1:13" ht="15" x14ac:dyDescent="0.2">
      <c r="A25" s="20" t="s">
        <v>11</v>
      </c>
      <c r="B25" s="19" t="s">
        <v>10</v>
      </c>
      <c r="C25" s="16">
        <v>811</v>
      </c>
      <c r="D25" s="2">
        <v>705.48</v>
      </c>
      <c r="E25" s="2">
        <v>1026.3399999999999</v>
      </c>
      <c r="F25" s="2">
        <v>0</v>
      </c>
      <c r="G25" s="2">
        <v>1248.79</v>
      </c>
      <c r="H25" s="8"/>
      <c r="I25" s="2"/>
      <c r="J25" s="2"/>
      <c r="K25" s="8"/>
      <c r="L25" s="2">
        <v>1500</v>
      </c>
      <c r="M25" s="7">
        <f t="shared" si="0"/>
        <v>1500</v>
      </c>
    </row>
    <row r="26" spans="1:13" ht="15" x14ac:dyDescent="0.2">
      <c r="A26" s="20" t="s">
        <v>9</v>
      </c>
      <c r="B26" s="19" t="s">
        <v>8</v>
      </c>
      <c r="C26" s="16">
        <v>388</v>
      </c>
      <c r="D26" s="2">
        <v>703.29</v>
      </c>
      <c r="E26" s="2">
        <v>568.28</v>
      </c>
      <c r="F26" s="2">
        <v>779.64</v>
      </c>
      <c r="G26" s="2">
        <v>833.23</v>
      </c>
      <c r="H26" s="8"/>
      <c r="I26" s="2"/>
      <c r="J26" s="2"/>
      <c r="K26" s="8"/>
      <c r="L26" s="2">
        <v>500</v>
      </c>
      <c r="M26" s="7">
        <f t="shared" si="0"/>
        <v>500</v>
      </c>
    </row>
    <row r="27" spans="1:13" ht="15" x14ac:dyDescent="0.2">
      <c r="A27" s="20" t="s">
        <v>7</v>
      </c>
      <c r="B27" s="19" t="s">
        <v>6</v>
      </c>
      <c r="C27" s="16">
        <v>7135</v>
      </c>
      <c r="D27" s="2">
        <v>5008.47</v>
      </c>
      <c r="E27" s="2">
        <v>1193.99</v>
      </c>
      <c r="F27" s="2">
        <v>3410.95</v>
      </c>
      <c r="G27" s="2">
        <v>1769.43</v>
      </c>
      <c r="H27" s="8"/>
      <c r="I27" s="2">
        <v>2500</v>
      </c>
      <c r="J27" s="2">
        <v>2500</v>
      </c>
      <c r="K27" s="8"/>
      <c r="L27" s="2">
        <v>2500</v>
      </c>
      <c r="M27" s="7">
        <f t="shared" si="0"/>
        <v>0</v>
      </c>
    </row>
    <row r="28" spans="1:13" ht="15" x14ac:dyDescent="0.2">
      <c r="A28" s="20">
        <v>6082000</v>
      </c>
      <c r="B28" s="19" t="s">
        <v>5</v>
      </c>
      <c r="C28" s="16">
        <v>7039</v>
      </c>
      <c r="D28" s="2">
        <v>7670</v>
      </c>
      <c r="E28" s="2">
        <v>4505</v>
      </c>
      <c r="F28" s="2">
        <v>3557</v>
      </c>
      <c r="G28" s="2">
        <v>0</v>
      </c>
      <c r="H28" s="8"/>
      <c r="I28" s="2"/>
      <c r="J28" s="2"/>
      <c r="K28" s="8"/>
      <c r="L28" s="2"/>
      <c r="M28" s="7">
        <f t="shared" si="0"/>
        <v>0</v>
      </c>
    </row>
    <row r="29" spans="1:13" ht="15" x14ac:dyDescent="0.2">
      <c r="A29" s="18"/>
      <c r="B29" s="17"/>
      <c r="C29" s="16"/>
      <c r="D29" s="2"/>
      <c r="E29" s="2"/>
      <c r="F29" s="2"/>
      <c r="G29" s="2"/>
      <c r="H29" s="8"/>
      <c r="I29" s="2"/>
      <c r="J29" s="2"/>
      <c r="K29" s="8"/>
      <c r="L29" s="2"/>
    </row>
    <row r="30" spans="1:13" ht="15" x14ac:dyDescent="0.25">
      <c r="A30" s="15" t="s">
        <v>4</v>
      </c>
      <c r="B30" s="14" t="s">
        <v>3</v>
      </c>
      <c r="C30" s="13">
        <f>SUM(C5:C29)</f>
        <v>431830</v>
      </c>
      <c r="D30" s="2">
        <f>SUM(D5:D29)</f>
        <v>421450.52999999991</v>
      </c>
      <c r="E30" s="2">
        <f>SUM(E5:E29)</f>
        <v>456181.01000000013</v>
      </c>
      <c r="F30" s="2">
        <f>SUM(F5:F29)</f>
        <v>516165.9499999999</v>
      </c>
      <c r="G30" s="2">
        <f>SUM(G5:G29)</f>
        <v>490884.84</v>
      </c>
      <c r="H30" s="8"/>
      <c r="I30" s="2">
        <f>SUM(I5:I29)</f>
        <v>528137.12</v>
      </c>
      <c r="J30" s="2">
        <f>SUM(J5:J29)</f>
        <v>528137</v>
      </c>
      <c r="K30" s="8"/>
      <c r="L30" s="2">
        <f>SUM(L5:L29)</f>
        <v>575630</v>
      </c>
      <c r="M30" s="7">
        <f>+L30-J30</f>
        <v>47493</v>
      </c>
    </row>
    <row r="31" spans="1:13" ht="15" x14ac:dyDescent="0.2">
      <c r="D31" s="2"/>
      <c r="E31" s="2"/>
      <c r="F31" s="2"/>
      <c r="G31" s="2"/>
      <c r="H31" s="8"/>
      <c r="I31" s="2"/>
      <c r="J31" s="2"/>
      <c r="K31" s="8"/>
      <c r="L31" s="2"/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M3:M31">
    <cfRule type="cellIs" dxfId="0" priority="1" operator="greaterThan">
      <formula>0</formula>
    </cfRule>
  </conditionalFormatting>
  <pageMargins left="0.2" right="0.2" top="1" bottom="0.5" header="0.3" footer="0.3"/>
  <pageSetup paperSize="3" scale="56" fitToHeight="0" orientation="landscape" r:id="rId1"/>
  <headerFooter>
    <oddHeader>&amp;C&amp;"-,Bold"&amp;14&amp;K0070C0FY26 OPERATING BUDGET - DRAFT - 01.24.25 
BEACH PATROL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8638F6-04AA-4B72-86BE-B1D9641B41A7}">
  <sheetPr>
    <pageSetUpPr fitToPage="1"/>
  </sheetPr>
  <dimension ref="A1:Q65"/>
  <sheetViews>
    <sheetView topLeftCell="A43" workbookViewId="0">
      <selection activeCell="C78" sqref="C78"/>
    </sheetView>
  </sheetViews>
  <sheetFormatPr defaultColWidth="10.42578125" defaultRowHeight="14.25" x14ac:dyDescent="0.2"/>
  <cols>
    <col min="1" max="1" width="22" style="1" bestFit="1" customWidth="1"/>
    <col min="2" max="2" width="70.42578125" style="1" bestFit="1" customWidth="1"/>
    <col min="3" max="3" width="14.5703125" style="1" bestFit="1" customWidth="1"/>
    <col min="4" max="7" width="14.5703125" style="1" customWidth="1"/>
    <col min="8" max="8" width="5.140625" style="1" bestFit="1" customWidth="1"/>
    <col min="9" max="9" width="16.42578125" style="1" bestFit="1" customWidth="1"/>
    <col min="10" max="10" width="20" style="1" customWidth="1"/>
    <col min="11" max="11" width="2.7109375" style="1" customWidth="1"/>
    <col min="12" max="12" width="16.42578125" style="4" bestFit="1" customWidth="1"/>
    <col min="13" max="13" width="17.42578125" style="3" customWidth="1"/>
    <col min="14" max="14" width="12.7109375" style="1" bestFit="1" customWidth="1"/>
    <col min="15" max="15" width="13.28515625" style="2" bestFit="1" customWidth="1"/>
    <col min="16" max="16384" width="10.42578125" style="1"/>
  </cols>
  <sheetData>
    <row r="1" spans="1:15" ht="15" customHeight="1" x14ac:dyDescent="0.2">
      <c r="A1" s="40" t="s">
        <v>331</v>
      </c>
      <c r="B1" s="39" t="s">
        <v>330</v>
      </c>
      <c r="C1" s="49" t="s">
        <v>329</v>
      </c>
      <c r="D1" s="49" t="s">
        <v>328</v>
      </c>
      <c r="E1" s="49" t="s">
        <v>327</v>
      </c>
      <c r="F1" s="49" t="s">
        <v>326</v>
      </c>
      <c r="G1" s="49" t="s">
        <v>325</v>
      </c>
      <c r="H1" s="8"/>
      <c r="I1" s="49" t="s">
        <v>324</v>
      </c>
      <c r="J1" s="49" t="s">
        <v>323</v>
      </c>
      <c r="K1" s="8"/>
      <c r="L1" s="50" t="s">
        <v>322</v>
      </c>
      <c r="M1" s="48" t="s">
        <v>341</v>
      </c>
    </row>
    <row r="2" spans="1:15" ht="15" x14ac:dyDescent="0.2">
      <c r="A2" s="38"/>
      <c r="B2" s="37"/>
      <c r="C2" s="49"/>
      <c r="D2" s="49"/>
      <c r="E2" s="49"/>
      <c r="F2" s="49"/>
      <c r="G2" s="49"/>
      <c r="H2" s="8"/>
      <c r="I2" s="49"/>
      <c r="J2" s="49"/>
      <c r="K2" s="8"/>
      <c r="L2" s="50"/>
      <c r="M2" s="48"/>
    </row>
    <row r="3" spans="1:15" ht="15" x14ac:dyDescent="0.25">
      <c r="A3" s="36" t="s">
        <v>321</v>
      </c>
      <c r="B3" s="35" t="s">
        <v>320</v>
      </c>
      <c r="C3" s="1">
        <v>378500</v>
      </c>
      <c r="D3" s="1">
        <v>378500</v>
      </c>
      <c r="E3" s="1">
        <v>378</v>
      </c>
      <c r="F3" s="1" t="s">
        <v>319</v>
      </c>
      <c r="G3" s="1" t="s">
        <v>319</v>
      </c>
      <c r="H3" s="8"/>
      <c r="I3" s="1" t="s">
        <v>319</v>
      </c>
      <c r="K3" s="8"/>
      <c r="L3" s="4" t="s">
        <v>319</v>
      </c>
    </row>
    <row r="4" spans="1:15" ht="15" customHeight="1" x14ac:dyDescent="0.25">
      <c r="A4" s="24" t="s">
        <v>318</v>
      </c>
      <c r="B4" s="23" t="s">
        <v>317</v>
      </c>
      <c r="D4" s="2"/>
      <c r="E4" s="2"/>
      <c r="F4" s="2"/>
      <c r="G4" s="2"/>
      <c r="H4" s="8"/>
      <c r="I4" s="2"/>
      <c r="J4" s="2"/>
      <c r="K4" s="8"/>
      <c r="L4" s="2"/>
    </row>
    <row r="5" spans="1:15" ht="15" x14ac:dyDescent="0.25">
      <c r="A5" s="22" t="s">
        <v>47</v>
      </c>
      <c r="B5" s="21" t="s">
        <v>46</v>
      </c>
      <c r="D5" s="2"/>
      <c r="E5" s="2"/>
      <c r="F5" s="2"/>
      <c r="G5" s="2"/>
      <c r="H5" s="8"/>
      <c r="I5" s="2"/>
      <c r="J5" s="2"/>
      <c r="K5" s="8"/>
      <c r="L5" s="2"/>
    </row>
    <row r="6" spans="1:15" ht="15" x14ac:dyDescent="0.2">
      <c r="A6" s="20" t="s">
        <v>316</v>
      </c>
      <c r="B6" s="19" t="s">
        <v>315</v>
      </c>
      <c r="C6" s="16">
        <v>1687847</v>
      </c>
      <c r="D6" s="2">
        <v>1861910.81</v>
      </c>
      <c r="E6" s="2">
        <v>701889.06</v>
      </c>
      <c r="F6" s="2">
        <v>694253.79</v>
      </c>
      <c r="G6" s="2">
        <v>837501</v>
      </c>
      <c r="H6" s="8"/>
      <c r="I6" s="2">
        <v>500000</v>
      </c>
      <c r="J6" s="2">
        <v>700000</v>
      </c>
      <c r="K6" s="8"/>
      <c r="L6" s="2">
        <v>700000</v>
      </c>
      <c r="M6" s="7">
        <f>+L6-J6</f>
        <v>0</v>
      </c>
      <c r="N6" s="4"/>
      <c r="O6" s="2">
        <f>0.05*L6</f>
        <v>35000</v>
      </c>
    </row>
    <row r="7" spans="1:15" ht="15" x14ac:dyDescent="0.2">
      <c r="A7" s="20" t="s">
        <v>314</v>
      </c>
      <c r="B7" s="19" t="s">
        <v>313</v>
      </c>
      <c r="C7" s="16">
        <v>483033</v>
      </c>
      <c r="D7" s="2">
        <v>775190.79</v>
      </c>
      <c r="E7" s="2">
        <v>803097.46</v>
      </c>
      <c r="F7" s="2">
        <v>780181.05</v>
      </c>
      <c r="G7" s="2">
        <v>832366.59</v>
      </c>
      <c r="H7" s="8"/>
      <c r="I7" s="2">
        <v>750000</v>
      </c>
      <c r="J7" s="2">
        <v>825000</v>
      </c>
      <c r="K7" s="8"/>
      <c r="L7" s="2">
        <v>825000</v>
      </c>
      <c r="M7" s="7">
        <f>+L7-J7</f>
        <v>0</v>
      </c>
    </row>
    <row r="8" spans="1:15" ht="15" x14ac:dyDescent="0.2">
      <c r="A8" s="20" t="s">
        <v>312</v>
      </c>
      <c r="B8" s="19" t="s">
        <v>311</v>
      </c>
      <c r="C8" s="16"/>
      <c r="D8" s="2">
        <v>207810.64</v>
      </c>
      <c r="E8" s="2">
        <v>354255.71</v>
      </c>
      <c r="F8" s="2">
        <v>438482.53</v>
      </c>
      <c r="G8" s="2">
        <v>449391.26</v>
      </c>
      <c r="H8" s="8"/>
      <c r="I8" s="2">
        <v>500000</v>
      </c>
      <c r="J8" s="2">
        <v>475000</v>
      </c>
      <c r="K8" s="8"/>
      <c r="L8" s="2">
        <v>475000</v>
      </c>
      <c r="M8" s="7">
        <f>+L8-J8</f>
        <v>0</v>
      </c>
      <c r="N8" s="4"/>
      <c r="O8" s="2">
        <f>0.5*L8</f>
        <v>237500</v>
      </c>
    </row>
    <row r="9" spans="1:15" ht="15" x14ac:dyDescent="0.2">
      <c r="A9" s="20" t="s">
        <v>310</v>
      </c>
      <c r="B9" s="19" t="s">
        <v>309</v>
      </c>
      <c r="C9" s="16">
        <v>60855</v>
      </c>
      <c r="D9" s="2">
        <v>61602.47</v>
      </c>
      <c r="E9" s="2">
        <v>42517.62</v>
      </c>
      <c r="F9" s="2">
        <v>54226.73</v>
      </c>
      <c r="G9" s="2">
        <v>38961.760000000002</v>
      </c>
      <c r="H9" s="8"/>
      <c r="I9" s="2">
        <v>50000</v>
      </c>
      <c r="J9" s="2">
        <v>50000</v>
      </c>
      <c r="K9" s="8"/>
      <c r="L9" s="2">
        <v>50000</v>
      </c>
      <c r="M9" s="7">
        <f>+L9-J9</f>
        <v>0</v>
      </c>
    </row>
    <row r="10" spans="1:15" ht="15" x14ac:dyDescent="0.2">
      <c r="A10" s="20" t="s">
        <v>308</v>
      </c>
      <c r="B10" s="19" t="s">
        <v>307</v>
      </c>
      <c r="C10" s="16">
        <v>70000</v>
      </c>
      <c r="D10" s="2">
        <v>70000</v>
      </c>
      <c r="E10" s="2">
        <v>70000</v>
      </c>
      <c r="F10" s="2">
        <v>81000</v>
      </c>
      <c r="G10" s="2">
        <v>85000</v>
      </c>
      <c r="H10" s="8"/>
      <c r="I10" s="2">
        <v>85000</v>
      </c>
      <c r="J10" s="2">
        <v>85000</v>
      </c>
      <c r="K10" s="8"/>
      <c r="L10" s="2">
        <v>85000</v>
      </c>
      <c r="M10" s="7">
        <f>+L10-J10</f>
        <v>0</v>
      </c>
    </row>
    <row r="11" spans="1:15" ht="15" x14ac:dyDescent="0.2">
      <c r="A11" s="20"/>
      <c r="B11" s="19"/>
      <c r="C11" s="16"/>
      <c r="D11" s="2"/>
      <c r="E11" s="2"/>
      <c r="F11" s="2"/>
      <c r="G11" s="2"/>
      <c r="H11" s="8"/>
      <c r="I11" s="2"/>
      <c r="J11" s="2"/>
      <c r="K11" s="8"/>
      <c r="L11" s="2"/>
    </row>
    <row r="12" spans="1:15" ht="15" x14ac:dyDescent="0.25">
      <c r="A12" s="15" t="s">
        <v>4</v>
      </c>
      <c r="B12" s="14" t="s">
        <v>306</v>
      </c>
      <c r="C12" s="13">
        <f>SUM(C6:C11)</f>
        <v>2301735</v>
      </c>
      <c r="D12" s="2">
        <f>SUM(D6:D11)</f>
        <v>2976514.7100000004</v>
      </c>
      <c r="E12" s="2">
        <f>SUM(E6:E11)</f>
        <v>1971759.85</v>
      </c>
      <c r="F12" s="2">
        <f>SUM(F6:F11)</f>
        <v>2048144.1</v>
      </c>
      <c r="G12" s="2">
        <f>SUM(G6:G11)</f>
        <v>2243220.6099999994</v>
      </c>
      <c r="H12" s="8"/>
      <c r="I12" s="2">
        <f>SUM(I6:I11)</f>
        <v>1885000</v>
      </c>
      <c r="J12" s="2">
        <f>SUM(J6:J11)</f>
        <v>2135000</v>
      </c>
      <c r="K12" s="8"/>
      <c r="L12" s="2">
        <f>SUM(L6:L11)</f>
        <v>2135000</v>
      </c>
      <c r="M12" s="7">
        <f>+L12-J12</f>
        <v>0</v>
      </c>
    </row>
    <row r="13" spans="1:15" ht="15" x14ac:dyDescent="0.2">
      <c r="D13" s="2"/>
      <c r="E13" s="2"/>
      <c r="F13" s="2"/>
      <c r="G13" s="2"/>
      <c r="H13" s="8"/>
      <c r="I13" s="2"/>
      <c r="J13" s="2"/>
      <c r="K13" s="8"/>
      <c r="L13" s="2"/>
    </row>
    <row r="14" spans="1:15" ht="15" x14ac:dyDescent="0.25">
      <c r="A14" s="24" t="s">
        <v>305</v>
      </c>
      <c r="B14" s="23" t="s">
        <v>304</v>
      </c>
      <c r="D14" s="2"/>
      <c r="E14" s="2"/>
      <c r="F14" s="2"/>
      <c r="G14" s="2"/>
      <c r="H14" s="8"/>
      <c r="I14" s="2"/>
      <c r="J14" s="2"/>
      <c r="K14" s="8"/>
      <c r="L14" s="2"/>
    </row>
    <row r="15" spans="1:15" ht="15" x14ac:dyDescent="0.25">
      <c r="A15" s="22" t="s">
        <v>47</v>
      </c>
      <c r="B15" s="21" t="s">
        <v>46</v>
      </c>
      <c r="D15" s="2"/>
      <c r="E15" s="2"/>
      <c r="F15" s="2"/>
      <c r="G15" s="2"/>
      <c r="H15" s="8"/>
      <c r="I15" s="2"/>
      <c r="J15" s="2"/>
      <c r="K15" s="8"/>
      <c r="L15" s="2"/>
    </row>
    <row r="16" spans="1:15" ht="15" x14ac:dyDescent="0.2">
      <c r="A16" s="20" t="s">
        <v>303</v>
      </c>
      <c r="B16" s="19" t="s">
        <v>302</v>
      </c>
      <c r="C16" s="16">
        <v>300</v>
      </c>
      <c r="D16" s="2">
        <v>0</v>
      </c>
      <c r="E16" s="2">
        <v>2000</v>
      </c>
      <c r="F16" s="2">
        <v>0</v>
      </c>
      <c r="G16" s="2">
        <v>0</v>
      </c>
      <c r="H16" s="8"/>
      <c r="I16" s="2"/>
      <c r="J16" s="2"/>
      <c r="K16" s="8"/>
      <c r="L16" s="2"/>
    </row>
    <row r="17" spans="1:17" ht="15" x14ac:dyDescent="0.2">
      <c r="A17" s="20" t="s">
        <v>301</v>
      </c>
      <c r="B17" s="19" t="s">
        <v>300</v>
      </c>
      <c r="C17" s="16">
        <v>114764</v>
      </c>
      <c r="D17" s="2">
        <v>77438</v>
      </c>
      <c r="E17" s="2">
        <v>65382.42</v>
      </c>
      <c r="F17" s="2">
        <v>122334</v>
      </c>
      <c r="G17" s="2">
        <v>131201</v>
      </c>
      <c r="H17" s="8"/>
      <c r="I17" s="2">
        <v>126177</v>
      </c>
      <c r="J17" s="2">
        <v>130000</v>
      </c>
      <c r="K17" s="8"/>
      <c r="L17" s="2">
        <v>130000</v>
      </c>
      <c r="M17" s="7">
        <f t="shared" ref="M17:M26" si="0">+L17-J17</f>
        <v>0</v>
      </c>
      <c r="Q17" s="1">
        <v>56498</v>
      </c>
    </row>
    <row r="18" spans="1:17" ht="15" x14ac:dyDescent="0.2">
      <c r="A18" s="20" t="s">
        <v>299</v>
      </c>
      <c r="B18" s="19" t="s">
        <v>298</v>
      </c>
      <c r="C18" s="16">
        <v>3164</v>
      </c>
      <c r="D18" s="2">
        <v>153</v>
      </c>
      <c r="E18" s="2">
        <v>1692</v>
      </c>
      <c r="F18" s="2">
        <v>0</v>
      </c>
      <c r="G18" s="2">
        <v>0</v>
      </c>
      <c r="H18" s="8"/>
      <c r="I18" s="2">
        <v>0</v>
      </c>
      <c r="J18" s="2"/>
      <c r="K18" s="8"/>
      <c r="L18" s="2">
        <v>0</v>
      </c>
      <c r="M18" s="7">
        <f t="shared" si="0"/>
        <v>0</v>
      </c>
    </row>
    <row r="19" spans="1:17" ht="15" x14ac:dyDescent="0.2">
      <c r="A19" s="20" t="s">
        <v>297</v>
      </c>
      <c r="B19" s="19" t="s">
        <v>296</v>
      </c>
      <c r="C19" s="16">
        <v>223824</v>
      </c>
      <c r="D19" s="2">
        <v>193711.23</v>
      </c>
      <c r="E19" s="2">
        <v>134371</v>
      </c>
      <c r="F19" s="2">
        <v>346818.04</v>
      </c>
      <c r="G19" s="2">
        <v>306657</v>
      </c>
      <c r="H19" s="8"/>
      <c r="I19" s="2">
        <v>396649</v>
      </c>
      <c r="J19" s="2">
        <v>315000</v>
      </c>
      <c r="K19" s="8"/>
      <c r="L19" s="2">
        <v>315000</v>
      </c>
      <c r="M19" s="7">
        <f t="shared" si="0"/>
        <v>0</v>
      </c>
    </row>
    <row r="20" spans="1:17" ht="15" x14ac:dyDescent="0.2">
      <c r="A20" s="20" t="s">
        <v>295</v>
      </c>
      <c r="B20" s="19" t="s">
        <v>294</v>
      </c>
      <c r="C20" s="16">
        <v>279945</v>
      </c>
      <c r="D20" s="2">
        <v>342602.75</v>
      </c>
      <c r="E20" s="2">
        <v>390473</v>
      </c>
      <c r="F20" s="2">
        <v>425649</v>
      </c>
      <c r="G20" s="2">
        <v>477418</v>
      </c>
      <c r="H20" s="8"/>
      <c r="I20" s="2">
        <v>497337</v>
      </c>
      <c r="J20" s="2">
        <v>477000</v>
      </c>
      <c r="K20" s="8"/>
      <c r="L20" s="2">
        <v>477000</v>
      </c>
      <c r="M20" s="7">
        <f t="shared" si="0"/>
        <v>0</v>
      </c>
      <c r="N20" s="4"/>
    </row>
    <row r="21" spans="1:17" ht="15" x14ac:dyDescent="0.2">
      <c r="A21" s="20" t="s">
        <v>293</v>
      </c>
      <c r="B21" s="19" t="s">
        <v>292</v>
      </c>
      <c r="C21" s="16">
        <v>426635</v>
      </c>
      <c r="D21" s="2">
        <v>653781.80000000005</v>
      </c>
      <c r="E21" s="2">
        <v>678994.65</v>
      </c>
      <c r="F21" s="2">
        <v>734454.76</v>
      </c>
      <c r="G21" s="2">
        <v>353028.5</v>
      </c>
      <c r="H21" s="8"/>
      <c r="I21" s="2">
        <v>880085</v>
      </c>
      <c r="J21" s="2">
        <v>353000</v>
      </c>
      <c r="K21" s="8"/>
      <c r="L21" s="2">
        <v>353000</v>
      </c>
      <c r="M21" s="7">
        <f t="shared" si="0"/>
        <v>0</v>
      </c>
      <c r="N21" s="4"/>
    </row>
    <row r="22" spans="1:17" ht="15" x14ac:dyDescent="0.2">
      <c r="A22" s="20" t="s">
        <v>291</v>
      </c>
      <c r="B22" s="19" t="s">
        <v>340</v>
      </c>
      <c r="C22" s="16">
        <v>284098</v>
      </c>
      <c r="D22" s="2">
        <v>413351.88</v>
      </c>
      <c r="E22" s="2">
        <v>387474.31</v>
      </c>
      <c r="F22" s="2">
        <v>352498.84</v>
      </c>
      <c r="G22" s="2">
        <v>1046434.8799999999</v>
      </c>
      <c r="H22" s="8"/>
      <c r="I22" s="2">
        <f>411257+128000</f>
        <v>539257</v>
      </c>
      <c r="J22" s="2">
        <v>1046000</v>
      </c>
      <c r="K22" s="8"/>
      <c r="L22" s="2">
        <v>1180000</v>
      </c>
      <c r="M22" s="7">
        <f t="shared" si="0"/>
        <v>134000</v>
      </c>
    </row>
    <row r="23" spans="1:17" ht="15" x14ac:dyDescent="0.2">
      <c r="A23" s="20" t="s">
        <v>290</v>
      </c>
      <c r="B23" s="19" t="s">
        <v>289</v>
      </c>
      <c r="C23" s="16">
        <v>236588</v>
      </c>
      <c r="D23" s="2">
        <v>712897.88</v>
      </c>
      <c r="E23" s="2">
        <v>681330.11</v>
      </c>
      <c r="F23" s="2">
        <v>833171.71</v>
      </c>
      <c r="G23" s="2">
        <v>601396</v>
      </c>
      <c r="H23" s="8"/>
      <c r="I23" s="2">
        <v>600000</v>
      </c>
      <c r="J23" s="2">
        <v>600000</v>
      </c>
      <c r="K23" s="8"/>
      <c r="L23" s="2">
        <v>600000</v>
      </c>
      <c r="M23" s="7">
        <f t="shared" si="0"/>
        <v>0</v>
      </c>
      <c r="O23" s="2">
        <f>0.2*L23</f>
        <v>120000</v>
      </c>
    </row>
    <row r="24" spans="1:17" ht="15" x14ac:dyDescent="0.2">
      <c r="A24" s="20" t="s">
        <v>288</v>
      </c>
      <c r="B24" s="19" t="s">
        <v>287</v>
      </c>
      <c r="C24" s="16">
        <v>450</v>
      </c>
      <c r="D24" s="2">
        <v>11292.31</v>
      </c>
      <c r="E24" s="2">
        <v>21235</v>
      </c>
      <c r="F24" s="2">
        <v>31050</v>
      </c>
      <c r="G24" s="2">
        <v>13500</v>
      </c>
      <c r="H24" s="8"/>
      <c r="I24" s="2">
        <v>20000</v>
      </c>
      <c r="J24" s="2">
        <v>20000</v>
      </c>
      <c r="K24" s="8"/>
      <c r="L24" s="2">
        <v>20000</v>
      </c>
      <c r="M24" s="7">
        <f t="shared" si="0"/>
        <v>0</v>
      </c>
    </row>
    <row r="25" spans="1:17" ht="15" x14ac:dyDescent="0.2">
      <c r="A25" s="20" t="s">
        <v>286</v>
      </c>
      <c r="B25" s="19" t="s">
        <v>285</v>
      </c>
      <c r="C25" s="16">
        <v>38200</v>
      </c>
      <c r="D25" s="2">
        <v>46385</v>
      </c>
      <c r="E25" s="2">
        <v>30339</v>
      </c>
      <c r="F25" s="2">
        <v>32890</v>
      </c>
      <c r="G25" s="2">
        <v>49930</v>
      </c>
      <c r="H25" s="8"/>
      <c r="I25" s="2">
        <v>30000</v>
      </c>
      <c r="J25" s="2">
        <v>50000</v>
      </c>
      <c r="K25" s="8"/>
      <c r="L25" s="2">
        <v>50000</v>
      </c>
      <c r="M25" s="7">
        <f t="shared" si="0"/>
        <v>0</v>
      </c>
    </row>
    <row r="26" spans="1:17" ht="15" x14ac:dyDescent="0.2">
      <c r="A26" s="20" t="s">
        <v>284</v>
      </c>
      <c r="B26" s="19" t="s">
        <v>283</v>
      </c>
      <c r="C26" s="16">
        <v>20270</v>
      </c>
      <c r="D26" s="2">
        <v>47741</v>
      </c>
      <c r="E26" s="2">
        <v>54846</v>
      </c>
      <c r="F26" s="2">
        <v>58741</v>
      </c>
      <c r="G26" s="2">
        <v>54768</v>
      </c>
      <c r="H26" s="8"/>
      <c r="I26" s="2">
        <v>55000</v>
      </c>
      <c r="J26" s="2">
        <v>55000</v>
      </c>
      <c r="K26" s="8"/>
      <c r="L26" s="2">
        <v>55000</v>
      </c>
      <c r="M26" s="7">
        <f t="shared" si="0"/>
        <v>0</v>
      </c>
    </row>
    <row r="27" spans="1:17" ht="15" x14ac:dyDescent="0.2">
      <c r="A27" s="20"/>
      <c r="B27" s="19"/>
      <c r="C27" s="16"/>
      <c r="D27" s="2"/>
      <c r="E27" s="2"/>
      <c r="F27" s="2"/>
      <c r="G27" s="2"/>
      <c r="H27" s="8"/>
      <c r="I27" s="2"/>
      <c r="J27" s="2"/>
      <c r="K27" s="8"/>
      <c r="L27" s="2"/>
    </row>
    <row r="28" spans="1:17" ht="15" x14ac:dyDescent="0.25">
      <c r="A28" s="15" t="s">
        <v>4</v>
      </c>
      <c r="B28" s="14" t="s">
        <v>282</v>
      </c>
      <c r="C28" s="13">
        <f>SUM(C16:C27)</f>
        <v>1628238</v>
      </c>
      <c r="D28" s="2">
        <f>SUM(D16:D27)</f>
        <v>2499354.85</v>
      </c>
      <c r="E28" s="2">
        <f>SUM(E16:E27)</f>
        <v>2448137.4899999998</v>
      </c>
      <c r="F28" s="2">
        <f>SUM(F16:F27)</f>
        <v>2937607.35</v>
      </c>
      <c r="G28" s="2">
        <f>SUM(G16:G27)</f>
        <v>3034333.38</v>
      </c>
      <c r="H28" s="8"/>
      <c r="I28" s="2">
        <f>SUM(I16:I27)</f>
        <v>3144505</v>
      </c>
      <c r="J28" s="2">
        <f>SUM(J16:J27)</f>
        <v>3046000</v>
      </c>
      <c r="K28" s="8"/>
      <c r="L28" s="2">
        <f>SUM(L16:L27)</f>
        <v>3180000</v>
      </c>
      <c r="M28" s="7">
        <f>+L28-J28</f>
        <v>134000</v>
      </c>
    </row>
    <row r="29" spans="1:17" ht="15" x14ac:dyDescent="0.2">
      <c r="D29" s="2"/>
      <c r="E29" s="2"/>
      <c r="F29" s="2"/>
      <c r="G29" s="2"/>
      <c r="H29" s="8"/>
      <c r="I29" s="2"/>
      <c r="J29" s="2"/>
      <c r="K29" s="8"/>
      <c r="L29" s="2"/>
    </row>
    <row r="30" spans="1:17" ht="15" x14ac:dyDescent="0.25">
      <c r="A30" s="24" t="s">
        <v>281</v>
      </c>
      <c r="B30" s="23" t="s">
        <v>280</v>
      </c>
      <c r="D30" s="2"/>
      <c r="E30" s="2"/>
      <c r="F30" s="2"/>
      <c r="G30" s="2"/>
      <c r="H30" s="8"/>
      <c r="I30" s="2"/>
      <c r="J30" s="2"/>
      <c r="K30" s="8"/>
      <c r="L30" s="2"/>
    </row>
    <row r="31" spans="1:17" ht="15" x14ac:dyDescent="0.25">
      <c r="A31" s="22" t="s">
        <v>47</v>
      </c>
      <c r="B31" s="21" t="s">
        <v>46</v>
      </c>
      <c r="D31" s="2"/>
      <c r="E31" s="2"/>
      <c r="F31" s="2"/>
      <c r="G31" s="2"/>
      <c r="H31" s="8"/>
      <c r="I31" s="2"/>
      <c r="J31" s="2"/>
      <c r="K31" s="8"/>
      <c r="L31" s="2"/>
    </row>
    <row r="32" spans="1:17" ht="15" x14ac:dyDescent="0.2">
      <c r="A32" s="20" t="s">
        <v>279</v>
      </c>
      <c r="B32" s="19" t="s">
        <v>278</v>
      </c>
      <c r="C32" s="16">
        <v>113079</v>
      </c>
      <c r="D32" s="2">
        <v>229887.54</v>
      </c>
      <c r="E32" s="2">
        <v>145785.64000000001</v>
      </c>
      <c r="F32" s="2">
        <v>264231.57</v>
      </c>
      <c r="G32" s="2">
        <v>276417.63</v>
      </c>
      <c r="H32" s="8"/>
      <c r="I32" s="2">
        <v>301500</v>
      </c>
      <c r="J32" s="2">
        <v>301500</v>
      </c>
      <c r="K32" s="8"/>
      <c r="L32" s="2">
        <v>400000</v>
      </c>
      <c r="M32" s="7">
        <f>+L32-J32</f>
        <v>98500</v>
      </c>
    </row>
    <row r="33" spans="1:13" ht="15" x14ac:dyDescent="0.2">
      <c r="A33" s="20" t="s">
        <v>277</v>
      </c>
      <c r="B33" s="19" t="s">
        <v>276</v>
      </c>
      <c r="C33" s="16">
        <v>51890</v>
      </c>
      <c r="D33" s="2">
        <v>79618.47</v>
      </c>
      <c r="E33" s="2">
        <v>46088.27</v>
      </c>
      <c r="F33" s="2">
        <v>62045.41</v>
      </c>
      <c r="G33" s="2">
        <v>67625.070000000007</v>
      </c>
      <c r="H33" s="8"/>
      <c r="I33" s="2">
        <v>60000</v>
      </c>
      <c r="J33" s="2">
        <v>60000</v>
      </c>
      <c r="K33" s="8"/>
      <c r="L33" s="2">
        <v>60000</v>
      </c>
      <c r="M33" s="7">
        <f>+L33-J33</f>
        <v>0</v>
      </c>
    </row>
    <row r="34" spans="1:13" ht="15" x14ac:dyDescent="0.2">
      <c r="A34" s="20" t="s">
        <v>275</v>
      </c>
      <c r="B34" s="19" t="s">
        <v>274</v>
      </c>
      <c r="C34" s="16">
        <v>10752</v>
      </c>
      <c r="D34" s="2">
        <v>16602.93</v>
      </c>
      <c r="E34" s="2">
        <v>13156.76</v>
      </c>
      <c r="F34" s="2">
        <v>19345.18</v>
      </c>
      <c r="G34" s="2">
        <v>17568.55</v>
      </c>
      <c r="H34" s="8"/>
      <c r="I34" s="2">
        <v>12500</v>
      </c>
      <c r="J34" s="2">
        <v>12500</v>
      </c>
      <c r="K34" s="8"/>
      <c r="L34" s="2">
        <v>12500</v>
      </c>
      <c r="M34" s="7">
        <f>+L34-J34</f>
        <v>0</v>
      </c>
    </row>
    <row r="35" spans="1:13" ht="15" x14ac:dyDescent="0.2">
      <c r="A35" s="20" t="s">
        <v>273</v>
      </c>
      <c r="B35" s="19" t="s">
        <v>272</v>
      </c>
      <c r="C35" s="16">
        <v>4920</v>
      </c>
      <c r="D35" s="2">
        <v>9161.61</v>
      </c>
      <c r="E35" s="2">
        <v>7699.16</v>
      </c>
      <c r="F35" s="2">
        <v>4184.49</v>
      </c>
      <c r="G35" s="2">
        <v>4016.75</v>
      </c>
      <c r="H35" s="8"/>
      <c r="I35" s="2">
        <v>4500</v>
      </c>
      <c r="J35" s="2">
        <v>4500</v>
      </c>
      <c r="K35" s="8"/>
      <c r="L35" s="2">
        <v>4500</v>
      </c>
      <c r="M35" s="7">
        <f>+L35-J35</f>
        <v>0</v>
      </c>
    </row>
    <row r="36" spans="1:13" ht="15" x14ac:dyDescent="0.2">
      <c r="A36" s="20"/>
      <c r="B36" s="19"/>
      <c r="C36" s="16"/>
      <c r="D36" s="2"/>
      <c r="E36" s="2"/>
      <c r="F36" s="2"/>
      <c r="G36" s="2"/>
      <c r="H36" s="8"/>
      <c r="I36" s="2"/>
      <c r="J36" s="2"/>
      <c r="K36" s="8"/>
      <c r="L36" s="2"/>
    </row>
    <row r="37" spans="1:13" ht="15" x14ac:dyDescent="0.25">
      <c r="A37" s="15" t="s">
        <v>4</v>
      </c>
      <c r="B37" s="14" t="s">
        <v>271</v>
      </c>
      <c r="C37" s="13">
        <f>SUM(C32:C36)</f>
        <v>180641</v>
      </c>
      <c r="D37" s="2">
        <f>SUM(D32:D36)</f>
        <v>335270.55</v>
      </c>
      <c r="E37" s="2">
        <f>SUM(E32:E36)</f>
        <v>212729.83000000002</v>
      </c>
      <c r="F37" s="2">
        <f>SUM(F32:F36)</f>
        <v>349806.64999999997</v>
      </c>
      <c r="G37" s="2">
        <f>SUM(G32:G36)</f>
        <v>365628</v>
      </c>
      <c r="H37" s="8"/>
      <c r="I37" s="2">
        <f>SUM(I32:I36)</f>
        <v>378500</v>
      </c>
      <c r="J37" s="2">
        <f>SUM(J32:J36)</f>
        <v>378500</v>
      </c>
      <c r="K37" s="8"/>
      <c r="L37" s="2">
        <f>SUM(L32:L36)</f>
        <v>477000</v>
      </c>
      <c r="M37" s="7">
        <f>+L37-J37</f>
        <v>98500</v>
      </c>
    </row>
    <row r="38" spans="1:13" ht="15" x14ac:dyDescent="0.2">
      <c r="D38" s="2"/>
      <c r="E38" s="2"/>
      <c r="F38" s="2"/>
      <c r="G38" s="2"/>
      <c r="H38" s="8"/>
      <c r="I38" s="2"/>
      <c r="J38" s="2"/>
      <c r="K38" s="8"/>
      <c r="L38" s="2"/>
    </row>
    <row r="39" spans="1:13" ht="15" x14ac:dyDescent="0.25">
      <c r="A39" s="24" t="s">
        <v>270</v>
      </c>
      <c r="B39" s="23" t="s">
        <v>269</v>
      </c>
      <c r="D39" s="2"/>
      <c r="E39" s="2"/>
      <c r="F39" s="2"/>
      <c r="G39" s="2"/>
      <c r="H39" s="8"/>
      <c r="I39" s="2"/>
      <c r="J39" s="2"/>
      <c r="K39" s="8"/>
      <c r="L39" s="2"/>
    </row>
    <row r="40" spans="1:13" ht="15" x14ac:dyDescent="0.25">
      <c r="A40" s="22" t="s">
        <v>47</v>
      </c>
      <c r="B40" s="21" t="s">
        <v>46</v>
      </c>
      <c r="D40" s="2"/>
      <c r="E40" s="2"/>
      <c r="F40" s="2"/>
      <c r="G40" s="2"/>
      <c r="H40" s="8"/>
      <c r="I40" s="2"/>
      <c r="J40" s="2"/>
      <c r="K40" s="8"/>
      <c r="L40" s="2"/>
      <c r="M40" s="34"/>
    </row>
    <row r="41" spans="1:13" ht="15" x14ac:dyDescent="0.25">
      <c r="A41" s="20" t="s">
        <v>268</v>
      </c>
      <c r="B41" s="19" t="s">
        <v>233</v>
      </c>
      <c r="C41" s="16"/>
      <c r="D41" s="2">
        <v>4235.2</v>
      </c>
      <c r="E41" s="2">
        <v>1160</v>
      </c>
      <c r="F41" s="2">
        <v>3900</v>
      </c>
      <c r="G41" s="2">
        <v>0</v>
      </c>
      <c r="H41" s="8"/>
      <c r="I41" s="2"/>
      <c r="J41" s="2"/>
      <c r="K41" s="8"/>
      <c r="L41" s="2"/>
      <c r="M41" s="34"/>
    </row>
    <row r="42" spans="1:13" ht="15" x14ac:dyDescent="0.2">
      <c r="A42" s="20" t="s">
        <v>267</v>
      </c>
      <c r="B42" s="19" t="s">
        <v>266</v>
      </c>
      <c r="C42" s="16">
        <v>675</v>
      </c>
      <c r="D42" s="2">
        <v>1470</v>
      </c>
      <c r="E42" s="2">
        <v>1120</v>
      </c>
      <c r="F42" s="2">
        <v>1425</v>
      </c>
      <c r="G42" s="2">
        <v>975</v>
      </c>
      <c r="H42" s="8"/>
      <c r="I42" s="2">
        <v>1000</v>
      </c>
      <c r="J42" s="2">
        <v>1000</v>
      </c>
      <c r="K42" s="8"/>
      <c r="L42" s="2">
        <v>1000</v>
      </c>
      <c r="M42" s="7">
        <f>+L42-J42</f>
        <v>0</v>
      </c>
    </row>
    <row r="43" spans="1:13" ht="15" x14ac:dyDescent="0.2">
      <c r="A43" s="20" t="s">
        <v>265</v>
      </c>
      <c r="B43" s="19" t="s">
        <v>264</v>
      </c>
      <c r="C43" s="16">
        <v>41858</v>
      </c>
      <c r="D43" s="2">
        <v>57783.75</v>
      </c>
      <c r="E43" s="2">
        <v>61252.99</v>
      </c>
      <c r="F43" s="2">
        <v>39974.17</v>
      </c>
      <c r="G43" s="2">
        <v>63880.08</v>
      </c>
      <c r="H43" s="8"/>
      <c r="I43" s="2">
        <v>15000</v>
      </c>
      <c r="J43" s="2">
        <v>63000</v>
      </c>
      <c r="K43" s="8"/>
      <c r="L43" s="2">
        <v>15000</v>
      </c>
      <c r="M43" s="7">
        <f>+L43-J43</f>
        <v>-48000</v>
      </c>
    </row>
    <row r="44" spans="1:13" ht="15" x14ac:dyDescent="0.2">
      <c r="A44" s="20" t="s">
        <v>263</v>
      </c>
      <c r="B44" s="19" t="s">
        <v>262</v>
      </c>
      <c r="C44" s="16">
        <v>42215</v>
      </c>
      <c r="D44" s="2">
        <v>54841.35</v>
      </c>
      <c r="E44" s="2">
        <v>71939.740000000005</v>
      </c>
      <c r="F44" s="2">
        <v>75634.38</v>
      </c>
      <c r="G44" s="2">
        <v>71479.41</v>
      </c>
      <c r="H44" s="8"/>
      <c r="I44" s="2">
        <v>70000</v>
      </c>
      <c r="J44" s="2">
        <v>70000</v>
      </c>
      <c r="K44" s="8"/>
      <c r="L44" s="2">
        <v>70000</v>
      </c>
      <c r="M44" s="7">
        <f>+L44-J44</f>
        <v>0</v>
      </c>
    </row>
    <row r="45" spans="1:13" ht="15" x14ac:dyDescent="0.2">
      <c r="A45" s="20"/>
      <c r="B45" s="19"/>
      <c r="C45" s="16"/>
      <c r="D45" s="2"/>
      <c r="E45" s="2"/>
      <c r="F45" s="2"/>
      <c r="G45" s="2"/>
      <c r="H45" s="8"/>
      <c r="I45" s="2"/>
      <c r="J45" s="2"/>
      <c r="K45" s="8"/>
      <c r="L45" s="2"/>
    </row>
    <row r="46" spans="1:13" ht="15" x14ac:dyDescent="0.25">
      <c r="A46" s="15" t="s">
        <v>4</v>
      </c>
      <c r="B46" s="14" t="s">
        <v>261</v>
      </c>
      <c r="C46" s="13">
        <f>SUM(C41:C45)</f>
        <v>84748</v>
      </c>
      <c r="D46" s="2">
        <f>SUM(D41:D45)</f>
        <v>118330.29999999999</v>
      </c>
      <c r="E46" s="2">
        <f>SUM(E41:E45)</f>
        <v>135472.73000000001</v>
      </c>
      <c r="F46" s="2">
        <f>SUM(F41:F45)</f>
        <v>120933.55</v>
      </c>
      <c r="G46" s="2">
        <f>SUM(G41:G45)</f>
        <v>136334.49</v>
      </c>
      <c r="H46" s="8"/>
      <c r="I46" s="2">
        <f>SUM(I41:I45)</f>
        <v>86000</v>
      </c>
      <c r="J46" s="2">
        <f>SUM(J41:J45)</f>
        <v>134000</v>
      </c>
      <c r="K46" s="8"/>
      <c r="L46" s="2">
        <f>SUM(L41:L45)</f>
        <v>86000</v>
      </c>
      <c r="M46" s="7">
        <f>+L46-J46</f>
        <v>-48000</v>
      </c>
    </row>
    <row r="47" spans="1:13" ht="15" x14ac:dyDescent="0.2">
      <c r="D47" s="2"/>
      <c r="E47" s="2"/>
      <c r="F47" s="2"/>
      <c r="G47" s="2"/>
      <c r="H47" s="8"/>
      <c r="I47" s="2"/>
      <c r="J47" s="2"/>
      <c r="K47" s="8"/>
      <c r="L47" s="2"/>
    </row>
    <row r="48" spans="1:13" ht="15" x14ac:dyDescent="0.25">
      <c r="A48" s="22" t="s">
        <v>47</v>
      </c>
      <c r="B48" s="21" t="s">
        <v>46</v>
      </c>
      <c r="D48" s="2"/>
      <c r="E48" s="2"/>
      <c r="F48" s="2"/>
      <c r="G48" s="2"/>
      <c r="H48" s="8"/>
      <c r="I48" s="2"/>
      <c r="J48" s="2"/>
      <c r="K48" s="8"/>
      <c r="L48" s="2"/>
    </row>
    <row r="49" spans="1:15" ht="15" x14ac:dyDescent="0.2">
      <c r="A49" s="20" t="s">
        <v>260</v>
      </c>
      <c r="B49" s="19" t="s">
        <v>259</v>
      </c>
      <c r="C49" s="16">
        <v>48300</v>
      </c>
      <c r="D49" s="2">
        <v>482.49</v>
      </c>
      <c r="E49" s="2">
        <v>30.57</v>
      </c>
      <c r="F49" s="2">
        <v>315870.58</v>
      </c>
      <c r="G49" s="2">
        <v>292910.90000000002</v>
      </c>
      <c r="H49" s="8"/>
      <c r="I49" s="2">
        <v>266000</v>
      </c>
      <c r="J49" s="2">
        <v>350000</v>
      </c>
      <c r="K49" s="8"/>
      <c r="L49" s="2">
        <v>250000</v>
      </c>
      <c r="M49" s="7">
        <f>+L49-J49</f>
        <v>-100000</v>
      </c>
    </row>
    <row r="50" spans="1:15" ht="15" x14ac:dyDescent="0.2">
      <c r="A50" s="20"/>
      <c r="B50" s="19"/>
      <c r="C50" s="16"/>
      <c r="D50" s="2"/>
      <c r="E50" s="2"/>
      <c r="F50" s="2"/>
      <c r="G50" s="2"/>
      <c r="H50" s="8"/>
      <c r="I50" s="2">
        <v>0</v>
      </c>
      <c r="J50" s="2"/>
      <c r="K50" s="8"/>
      <c r="L50" s="2">
        <v>0</v>
      </c>
    </row>
    <row r="51" spans="1:15" ht="15" x14ac:dyDescent="0.25">
      <c r="A51" s="15" t="s">
        <v>4</v>
      </c>
      <c r="B51" s="14" t="s">
        <v>258</v>
      </c>
      <c r="C51" s="13">
        <f>SUM(C49:C50)</f>
        <v>48300</v>
      </c>
      <c r="D51" s="2">
        <f>SUM(D49:D50)</f>
        <v>482.49</v>
      </c>
      <c r="E51" s="2">
        <f>SUM(E49:E50)</f>
        <v>30.57</v>
      </c>
      <c r="F51" s="2">
        <f>SUM(F49:F50)</f>
        <v>315870.58</v>
      </c>
      <c r="G51" s="2">
        <f>SUM(G49:G50)</f>
        <v>292910.90000000002</v>
      </c>
      <c r="H51" s="8"/>
      <c r="I51" s="2">
        <f>SUM(I49:I50)</f>
        <v>266000</v>
      </c>
      <c r="J51" s="2">
        <f>SUM(J49:J50)</f>
        <v>350000</v>
      </c>
      <c r="K51" s="8"/>
      <c r="L51" s="2">
        <f>SUM(L49:L50)</f>
        <v>250000</v>
      </c>
      <c r="M51" s="7">
        <f>+L51-J51</f>
        <v>-100000</v>
      </c>
    </row>
    <row r="52" spans="1:15" ht="15" x14ac:dyDescent="0.2">
      <c r="D52" s="2"/>
      <c r="E52" s="2"/>
      <c r="F52" s="2"/>
      <c r="G52" s="2"/>
      <c r="H52" s="8"/>
      <c r="I52" s="2"/>
      <c r="J52" s="2"/>
      <c r="K52" s="8"/>
      <c r="L52" s="2"/>
    </row>
    <row r="53" spans="1:15" ht="15" x14ac:dyDescent="0.25">
      <c r="A53" s="24" t="s">
        <v>257</v>
      </c>
      <c r="B53" s="23" t="s">
        <v>256</v>
      </c>
      <c r="D53" s="2"/>
      <c r="E53" s="2"/>
      <c r="F53" s="2"/>
      <c r="G53" s="2"/>
      <c r="H53" s="8"/>
      <c r="I53" s="2"/>
      <c r="J53" s="2"/>
      <c r="K53" s="8"/>
      <c r="L53" s="2"/>
    </row>
    <row r="54" spans="1:15" ht="15" x14ac:dyDescent="0.25">
      <c r="A54" s="22" t="s">
        <v>47</v>
      </c>
      <c r="B54" s="21" t="s">
        <v>46</v>
      </c>
      <c r="D54" s="2"/>
      <c r="E54" s="2"/>
      <c r="F54" s="2"/>
      <c r="G54" s="2"/>
      <c r="H54" s="8"/>
      <c r="I54" s="2"/>
      <c r="J54" s="2"/>
      <c r="K54" s="8"/>
      <c r="L54" s="2"/>
    </row>
    <row r="55" spans="1:15" ht="15" x14ac:dyDescent="0.2">
      <c r="A55" s="20" t="s">
        <v>255</v>
      </c>
      <c r="B55" s="19" t="s">
        <v>254</v>
      </c>
      <c r="C55" s="16">
        <v>-50</v>
      </c>
      <c r="D55" s="2">
        <v>4500</v>
      </c>
      <c r="E55" s="2">
        <v>11650</v>
      </c>
      <c r="F55" s="2">
        <v>4750</v>
      </c>
      <c r="G55" s="2">
        <v>3500</v>
      </c>
      <c r="H55" s="8"/>
      <c r="I55" s="2">
        <v>1500</v>
      </c>
      <c r="J55" s="2">
        <v>3500</v>
      </c>
      <c r="K55" s="8"/>
      <c r="L55" s="2">
        <v>1500</v>
      </c>
      <c r="M55" s="7">
        <f>+L55-J55</f>
        <v>-2000</v>
      </c>
    </row>
    <row r="56" spans="1:15" ht="15" x14ac:dyDescent="0.2">
      <c r="A56" s="20" t="s">
        <v>253</v>
      </c>
      <c r="B56" s="19" t="s">
        <v>252</v>
      </c>
      <c r="C56" s="16"/>
      <c r="D56" s="2">
        <v>0</v>
      </c>
      <c r="E56" s="2">
        <v>0</v>
      </c>
      <c r="F56" s="2">
        <v>7645</v>
      </c>
      <c r="G56" s="2">
        <v>0</v>
      </c>
      <c r="H56" s="8"/>
      <c r="I56" s="2"/>
      <c r="J56" s="2"/>
      <c r="K56" s="8"/>
      <c r="L56" s="2"/>
      <c r="M56" s="7">
        <f>+L56-J56</f>
        <v>0</v>
      </c>
    </row>
    <row r="57" spans="1:15" ht="15" x14ac:dyDescent="0.2">
      <c r="A57" s="20" t="s">
        <v>251</v>
      </c>
      <c r="B57" s="19" t="s">
        <v>8</v>
      </c>
      <c r="C57" s="16">
        <v>-4961</v>
      </c>
      <c r="D57" s="2">
        <v>47968.47</v>
      </c>
      <c r="E57" s="2">
        <v>30514.71</v>
      </c>
      <c r="F57" s="2">
        <v>10771.09</v>
      </c>
      <c r="G57" s="2">
        <v>24780.240000000002</v>
      </c>
      <c r="H57" s="8"/>
      <c r="I57" s="2">
        <v>2500</v>
      </c>
      <c r="J57" s="2">
        <v>25000</v>
      </c>
      <c r="K57" s="8"/>
      <c r="L57" s="2">
        <v>12500</v>
      </c>
      <c r="M57" s="7">
        <f>+L57-J57</f>
        <v>-12500</v>
      </c>
    </row>
    <row r="58" spans="1:15" ht="15" x14ac:dyDescent="0.2">
      <c r="A58" s="20" t="s">
        <v>250</v>
      </c>
      <c r="B58" s="19" t="s">
        <v>249</v>
      </c>
      <c r="C58" s="16">
        <v>0</v>
      </c>
      <c r="D58" s="2"/>
      <c r="E58" s="2">
        <v>501</v>
      </c>
      <c r="F58" s="2">
        <v>5879.16</v>
      </c>
      <c r="G58" s="2">
        <v>12312</v>
      </c>
      <c r="H58" s="8"/>
      <c r="I58" s="2"/>
      <c r="J58" s="2"/>
      <c r="K58" s="8"/>
      <c r="L58" s="25"/>
      <c r="M58" s="7">
        <f>+L58-J58</f>
        <v>0</v>
      </c>
    </row>
    <row r="59" spans="1:15" ht="15" x14ac:dyDescent="0.2">
      <c r="A59" s="20" t="s">
        <v>248</v>
      </c>
      <c r="B59" s="19" t="s">
        <v>247</v>
      </c>
      <c r="C59" s="16">
        <v>37500</v>
      </c>
      <c r="D59" s="2">
        <v>37500</v>
      </c>
      <c r="E59" s="2">
        <v>50000</v>
      </c>
      <c r="F59" s="2">
        <v>50000</v>
      </c>
      <c r="G59" s="2">
        <v>50000</v>
      </c>
      <c r="H59" s="8"/>
      <c r="I59" s="2">
        <v>50000</v>
      </c>
      <c r="J59" s="2">
        <v>50000</v>
      </c>
      <c r="K59" s="8"/>
      <c r="L59" s="2">
        <v>50000</v>
      </c>
      <c r="M59" s="7">
        <f>+L59-J59</f>
        <v>0</v>
      </c>
    </row>
    <row r="60" spans="1:15" ht="15" x14ac:dyDescent="0.2">
      <c r="A60" s="18"/>
      <c r="B60" s="17"/>
      <c r="C60" s="16"/>
      <c r="D60" s="2"/>
      <c r="E60" s="2"/>
      <c r="F60" s="2"/>
      <c r="G60" s="2"/>
      <c r="H60" s="8"/>
      <c r="I60" s="2"/>
      <c r="J60" s="2"/>
      <c r="K60" s="8"/>
      <c r="L60" s="2"/>
    </row>
    <row r="61" spans="1:15" ht="15" x14ac:dyDescent="0.25">
      <c r="A61" s="15" t="s">
        <v>4</v>
      </c>
      <c r="B61" s="14" t="s">
        <v>246</v>
      </c>
      <c r="C61" s="13">
        <f>SUM(C55:C60)</f>
        <v>32489</v>
      </c>
      <c r="D61" s="2">
        <f>SUM(D55:D60)</f>
        <v>89968.47</v>
      </c>
      <c r="E61" s="2">
        <f>SUM(E55:E60)</f>
        <v>92665.709999999992</v>
      </c>
      <c r="F61" s="2">
        <f>SUM(F55:F60)</f>
        <v>79045.25</v>
      </c>
      <c r="G61" s="2">
        <f>SUM(G55:G60)</f>
        <v>90592.24</v>
      </c>
      <c r="H61" s="8"/>
      <c r="I61" s="2">
        <f>SUM(I55:I60)</f>
        <v>54000</v>
      </c>
      <c r="J61" s="2">
        <f>SUM(J55:J60)</f>
        <v>78500</v>
      </c>
      <c r="K61" s="8"/>
      <c r="L61" s="2">
        <f>SUM(L55:L60)</f>
        <v>64000</v>
      </c>
      <c r="M61" s="7">
        <f>+L61-J61</f>
        <v>-14500</v>
      </c>
    </row>
    <row r="62" spans="1:15" ht="15" x14ac:dyDescent="0.2">
      <c r="D62" s="2"/>
      <c r="E62" s="2"/>
      <c r="F62" s="2"/>
      <c r="G62" s="2"/>
      <c r="H62" s="8"/>
      <c r="I62" s="2"/>
      <c r="J62" s="2"/>
      <c r="K62" s="8"/>
      <c r="L62" s="2"/>
    </row>
    <row r="63" spans="1:15" ht="15" x14ac:dyDescent="0.25">
      <c r="A63" s="12" t="s">
        <v>2</v>
      </c>
      <c r="B63" s="11" t="s">
        <v>245</v>
      </c>
      <c r="C63" s="25" cm="1">
        <f t="array" ref="C63:C64">+C60:C61+C51+C46+C37+C28+C12</f>
        <v>4243662</v>
      </c>
      <c r="D63" s="2" cm="1">
        <f t="array" ref="D63:D64">+D60:D61+D51+D46+D37+D28+D12</f>
        <v>5929952.9000000004</v>
      </c>
      <c r="E63" s="2" cm="1">
        <f t="array" ref="E63:E64">+E60:E61+E51+E46+E37+E28+E12</f>
        <v>4768130.47</v>
      </c>
      <c r="F63" s="2" cm="1">
        <f t="array" ref="F63:F64">+F60:F61+F51+F46+F37+F28+F12</f>
        <v>5772362.2300000004</v>
      </c>
      <c r="G63" s="2" cm="1">
        <f t="array" ref="G63:G64">+G60:G61+G51+G46+G37+G28+G12</f>
        <v>6072427.379999999</v>
      </c>
      <c r="H63" s="8"/>
      <c r="I63" s="2">
        <f>+I61+I51+I46+I37+I28+I12</f>
        <v>5814005</v>
      </c>
      <c r="J63" s="2">
        <f>+J61+J51+J46+J37+J28+J12</f>
        <v>6122000</v>
      </c>
      <c r="K63" s="8"/>
      <c r="L63" s="2">
        <f>+L61+L51+L46+L37+L28+L12</f>
        <v>6192000</v>
      </c>
      <c r="M63" s="7">
        <f>+L63-J63</f>
        <v>70000</v>
      </c>
    </row>
    <row r="64" spans="1:15" s="30" customFormat="1" ht="15" hidden="1" x14ac:dyDescent="0.25">
      <c r="A64" s="33"/>
      <c r="B64" s="33"/>
      <c r="C64" s="32">
        <v>4276151</v>
      </c>
      <c r="D64" s="1">
        <v>6019921.370000001</v>
      </c>
      <c r="E64" s="1">
        <v>4860796.18</v>
      </c>
      <c r="F64" s="1">
        <v>5851407.4800000004</v>
      </c>
      <c r="G64" s="1">
        <v>6163019.6199999992</v>
      </c>
      <c r="H64" s="8"/>
      <c r="I64" s="1"/>
      <c r="J64" s="1"/>
      <c r="K64" s="8"/>
      <c r="L64" s="4"/>
      <c r="M64" s="3"/>
      <c r="O64" s="31"/>
    </row>
    <row r="65" spans="1:15" s="30" customFormat="1" ht="15" x14ac:dyDescent="0.25">
      <c r="A65" s="33"/>
      <c r="B65" s="33"/>
      <c r="C65" s="32"/>
      <c r="D65" s="2"/>
      <c r="E65" s="2"/>
      <c r="F65" s="2"/>
      <c r="G65" s="2"/>
      <c r="H65" s="8"/>
      <c r="I65" s="2"/>
      <c r="J65" s="2"/>
      <c r="K65" s="8"/>
      <c r="L65" s="2"/>
      <c r="M65" s="3"/>
      <c r="O65" s="31"/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M6:M63">
    <cfRule type="cellIs" dxfId="8" priority="2" operator="lessThan">
      <formula>0</formula>
    </cfRule>
  </conditionalFormatting>
  <pageMargins left="0.2" right="0.2" top="1" bottom="0.5" header="0.3" footer="0.3"/>
  <pageSetup paperSize="3" scale="51" fitToHeight="0" orientation="landscape" r:id="rId1"/>
  <headerFooter>
    <oddHeader>&amp;C&amp;"-,Bold"&amp;14&amp;K0070C0FY26 OPERATING BUDGET - DRAFT - 01.24.25
REVENUE</odd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CE34F5-23BC-4541-987B-505C001C658F}">
  <sheetPr>
    <pageSetUpPr fitToPage="1"/>
  </sheetPr>
  <dimension ref="A1:O36"/>
  <sheetViews>
    <sheetView workbookViewId="0">
      <selection activeCell="B28" sqref="B28"/>
    </sheetView>
  </sheetViews>
  <sheetFormatPr defaultColWidth="10.42578125" defaultRowHeight="14.25" x14ac:dyDescent="0.2"/>
  <cols>
    <col min="1" max="1" width="22" style="1" bestFit="1" customWidth="1"/>
    <col min="2" max="2" width="70.42578125" style="1" bestFit="1" customWidth="1"/>
    <col min="3" max="3" width="14.5703125" style="1" bestFit="1" customWidth="1"/>
    <col min="4" max="7" width="14.5703125" style="1" customWidth="1"/>
    <col min="8" max="8" width="5.140625" style="1" bestFit="1" customWidth="1"/>
    <col min="9" max="9" width="16.42578125" style="1" bestFit="1" customWidth="1"/>
    <col min="10" max="10" width="20" style="1" customWidth="1"/>
    <col min="11" max="11" width="2.7109375" style="1" customWidth="1"/>
    <col min="12" max="12" width="16.42578125" style="4" bestFit="1" customWidth="1"/>
    <col min="13" max="13" width="17.42578125" style="3" customWidth="1"/>
    <col min="14" max="14" width="12.7109375" style="1" bestFit="1" customWidth="1"/>
    <col min="15" max="15" width="13.28515625" style="2" bestFit="1" customWidth="1"/>
    <col min="16" max="16384" width="10.42578125" style="1"/>
  </cols>
  <sheetData>
    <row r="1" spans="1:13" ht="15" customHeight="1" x14ac:dyDescent="0.2">
      <c r="A1" s="40" t="s">
        <v>331</v>
      </c>
      <c r="B1" s="39" t="s">
        <v>330</v>
      </c>
      <c r="C1" s="49" t="s">
        <v>329</v>
      </c>
      <c r="D1" s="49" t="s">
        <v>328</v>
      </c>
      <c r="E1" s="49" t="s">
        <v>327</v>
      </c>
      <c r="F1" s="49" t="s">
        <v>326</v>
      </c>
      <c r="G1" s="49" t="s">
        <v>325</v>
      </c>
      <c r="H1" s="8"/>
      <c r="I1" s="49" t="s">
        <v>324</v>
      </c>
      <c r="J1" s="49" t="s">
        <v>323</v>
      </c>
      <c r="K1" s="8"/>
      <c r="L1" s="50" t="s">
        <v>322</v>
      </c>
      <c r="M1" s="48" t="s">
        <v>341</v>
      </c>
    </row>
    <row r="2" spans="1:13" ht="15" x14ac:dyDescent="0.2">
      <c r="A2" s="38"/>
      <c r="B2" s="37"/>
      <c r="C2" s="49"/>
      <c r="D2" s="49"/>
      <c r="E2" s="49"/>
      <c r="F2" s="49"/>
      <c r="G2" s="49"/>
      <c r="H2" s="8"/>
      <c r="I2" s="49"/>
      <c r="J2" s="49"/>
      <c r="K2" s="8"/>
      <c r="L2" s="50"/>
      <c r="M2" s="48"/>
    </row>
    <row r="3" spans="1:13" ht="15" x14ac:dyDescent="0.25">
      <c r="A3" s="24" t="s">
        <v>244</v>
      </c>
      <c r="B3" s="23" t="s">
        <v>243</v>
      </c>
      <c r="D3" s="2"/>
      <c r="E3" s="2"/>
      <c r="F3" s="2"/>
      <c r="G3" s="2"/>
      <c r="H3" s="8"/>
      <c r="I3" s="2"/>
      <c r="J3" s="2"/>
      <c r="K3" s="8"/>
      <c r="L3" s="2"/>
    </row>
    <row r="4" spans="1:13" ht="15" x14ac:dyDescent="0.25">
      <c r="A4" s="22" t="s">
        <v>47</v>
      </c>
      <c r="B4" s="21" t="s">
        <v>46</v>
      </c>
      <c r="D4" s="2"/>
      <c r="E4" s="2"/>
      <c r="F4" s="2"/>
      <c r="G4" s="2"/>
      <c r="H4" s="8"/>
      <c r="I4" s="2"/>
      <c r="J4" s="2"/>
      <c r="K4" s="8"/>
      <c r="L4" s="2"/>
    </row>
    <row r="5" spans="1:13" ht="15" x14ac:dyDescent="0.2">
      <c r="A5" s="20" t="s">
        <v>242</v>
      </c>
      <c r="B5" s="19" t="s">
        <v>241</v>
      </c>
      <c r="C5" s="16">
        <v>26237</v>
      </c>
      <c r="D5" s="2">
        <v>34249.040000000001</v>
      </c>
      <c r="E5" s="2">
        <v>36787.03</v>
      </c>
      <c r="F5" s="2">
        <v>65317.5</v>
      </c>
      <c r="G5" s="2">
        <v>47717.47</v>
      </c>
      <c r="H5" s="8"/>
      <c r="I5" s="2">
        <v>60000</v>
      </c>
      <c r="J5" s="2">
        <v>60000</v>
      </c>
      <c r="K5" s="8"/>
      <c r="L5" s="2">
        <v>15000</v>
      </c>
      <c r="M5" s="7">
        <f t="shared" ref="M5:M21" si="0">+L5-J5</f>
        <v>-45000</v>
      </c>
    </row>
    <row r="6" spans="1:13" ht="15" x14ac:dyDescent="0.2">
      <c r="A6" s="20" t="s">
        <v>240</v>
      </c>
      <c r="B6" s="19" t="s">
        <v>239</v>
      </c>
      <c r="C6" s="16">
        <v>15987</v>
      </c>
      <c r="D6" s="2">
        <v>20126.57</v>
      </c>
      <c r="E6" s="2">
        <v>7018.92</v>
      </c>
      <c r="F6" s="2">
        <v>6942.57</v>
      </c>
      <c r="G6" s="2">
        <v>7396.28</v>
      </c>
      <c r="H6" s="8"/>
      <c r="I6" s="2">
        <f>+Revenue!I6*0.01</f>
        <v>5000</v>
      </c>
      <c r="J6" s="2">
        <v>7000</v>
      </c>
      <c r="K6" s="8"/>
      <c r="L6" s="2">
        <f>+Revenue!L6*0.01</f>
        <v>7000</v>
      </c>
      <c r="M6" s="7">
        <f t="shared" si="0"/>
        <v>0</v>
      </c>
    </row>
    <row r="7" spans="1:13" ht="15" x14ac:dyDescent="0.2">
      <c r="A7" s="20" t="s">
        <v>238</v>
      </c>
      <c r="B7" s="19" t="s">
        <v>237</v>
      </c>
      <c r="C7" s="16">
        <v>373</v>
      </c>
      <c r="D7" s="2">
        <v>4546.7</v>
      </c>
      <c r="E7" s="2">
        <v>1736.1</v>
      </c>
      <c r="F7" s="2">
        <v>3225.47</v>
      </c>
      <c r="G7" s="2">
        <v>3340.18</v>
      </c>
      <c r="H7" s="8"/>
      <c r="I7" s="2">
        <v>3000</v>
      </c>
      <c r="J7" s="2">
        <v>3000</v>
      </c>
      <c r="K7" s="8"/>
      <c r="L7" s="2">
        <v>3000</v>
      </c>
      <c r="M7" s="7">
        <f t="shared" si="0"/>
        <v>0</v>
      </c>
    </row>
    <row r="8" spans="1:13" ht="15" x14ac:dyDescent="0.2">
      <c r="A8" s="20" t="s">
        <v>236</v>
      </c>
      <c r="B8" s="19" t="s">
        <v>235</v>
      </c>
      <c r="C8" s="16">
        <v>6202</v>
      </c>
      <c r="D8" s="2">
        <v>2604.8200000000002</v>
      </c>
      <c r="E8" s="2">
        <v>3101.25</v>
      </c>
      <c r="F8" s="2">
        <v>232</v>
      </c>
      <c r="G8" s="2">
        <v>239</v>
      </c>
      <c r="H8" s="8"/>
      <c r="I8" s="2">
        <v>5000</v>
      </c>
      <c r="J8" s="2">
        <v>500</v>
      </c>
      <c r="K8" s="8"/>
      <c r="L8" s="2">
        <v>5000</v>
      </c>
      <c r="M8" s="7">
        <f t="shared" si="0"/>
        <v>4500</v>
      </c>
    </row>
    <row r="9" spans="1:13" ht="15" x14ac:dyDescent="0.2">
      <c r="A9" s="20" t="s">
        <v>234</v>
      </c>
      <c r="B9" s="19" t="s">
        <v>233</v>
      </c>
      <c r="C9" s="16">
        <v>0</v>
      </c>
      <c r="D9" s="2">
        <v>5600</v>
      </c>
      <c r="E9" s="2">
        <v>5474.97</v>
      </c>
      <c r="F9" s="2">
        <v>11265</v>
      </c>
      <c r="G9" s="2">
        <v>11850</v>
      </c>
      <c r="H9" s="8"/>
      <c r="I9" s="2">
        <v>5000</v>
      </c>
      <c r="J9" s="2">
        <v>12000</v>
      </c>
      <c r="K9" s="8"/>
      <c r="L9" s="2">
        <v>10000</v>
      </c>
      <c r="M9" s="7">
        <f t="shared" si="0"/>
        <v>-2000</v>
      </c>
    </row>
    <row r="10" spans="1:13" ht="15" x14ac:dyDescent="0.2">
      <c r="A10" s="20" t="s">
        <v>232</v>
      </c>
      <c r="B10" s="19" t="s">
        <v>231</v>
      </c>
      <c r="C10" s="16">
        <v>3410</v>
      </c>
      <c r="D10" s="2">
        <v>1195</v>
      </c>
      <c r="E10" s="2">
        <v>8127.02</v>
      </c>
      <c r="F10" s="2">
        <v>6156</v>
      </c>
      <c r="G10" s="2">
        <v>8940</v>
      </c>
      <c r="H10" s="8"/>
      <c r="I10" s="2">
        <v>5000</v>
      </c>
      <c r="J10" s="2">
        <v>10000</v>
      </c>
      <c r="K10" s="8"/>
      <c r="L10" s="2">
        <v>5000</v>
      </c>
      <c r="M10" s="7">
        <f t="shared" si="0"/>
        <v>-5000</v>
      </c>
    </row>
    <row r="11" spans="1:13" ht="15" x14ac:dyDescent="0.2">
      <c r="A11" s="20" t="s">
        <v>230</v>
      </c>
      <c r="B11" s="19" t="s">
        <v>229</v>
      </c>
      <c r="C11" s="16">
        <f>57845+2373</f>
        <v>60218</v>
      </c>
      <c r="D11" s="2">
        <v>56921.25</v>
      </c>
      <c r="E11" s="2">
        <v>37022.5</v>
      </c>
      <c r="F11" s="2">
        <v>81058.55</v>
      </c>
      <c r="G11" s="2">
        <v>72691.91</v>
      </c>
      <c r="H11" s="8"/>
      <c r="I11" s="2">
        <v>100000</v>
      </c>
      <c r="J11" s="2">
        <v>100000</v>
      </c>
      <c r="K11" s="8"/>
      <c r="L11" s="2">
        <v>100000</v>
      </c>
      <c r="M11" s="7">
        <f t="shared" si="0"/>
        <v>0</v>
      </c>
    </row>
    <row r="12" spans="1:13" ht="15" x14ac:dyDescent="0.2">
      <c r="A12" s="20" t="s">
        <v>228</v>
      </c>
      <c r="B12" s="19" t="s">
        <v>227</v>
      </c>
      <c r="C12" s="16">
        <v>21000</v>
      </c>
      <c r="D12" s="2">
        <v>24500</v>
      </c>
      <c r="E12" s="2">
        <v>31990</v>
      </c>
      <c r="F12" s="2">
        <v>55595</v>
      </c>
      <c r="G12" s="2">
        <v>67393</v>
      </c>
      <c r="H12" s="8"/>
      <c r="I12" s="2">
        <v>60000</v>
      </c>
      <c r="J12" s="2">
        <v>68000</v>
      </c>
      <c r="K12" s="8"/>
      <c r="L12" s="2">
        <v>65000</v>
      </c>
      <c r="M12" s="7">
        <f t="shared" si="0"/>
        <v>-3000</v>
      </c>
    </row>
    <row r="13" spans="1:13" ht="15" x14ac:dyDescent="0.2">
      <c r="A13" s="20" t="s">
        <v>226</v>
      </c>
      <c r="B13" s="19" t="s">
        <v>225</v>
      </c>
      <c r="C13" s="16">
        <v>0</v>
      </c>
      <c r="D13" s="2">
        <v>0</v>
      </c>
      <c r="E13" s="2">
        <v>0</v>
      </c>
      <c r="F13" s="2">
        <v>0</v>
      </c>
      <c r="G13" s="2">
        <v>0</v>
      </c>
      <c r="H13" s="8"/>
      <c r="I13" s="2">
        <v>2000</v>
      </c>
      <c r="J13" s="2">
        <v>2000</v>
      </c>
      <c r="K13" s="8"/>
      <c r="L13" s="2">
        <v>0</v>
      </c>
      <c r="M13" s="7">
        <f t="shared" si="0"/>
        <v>-2000</v>
      </c>
    </row>
    <row r="14" spans="1:13" ht="15" x14ac:dyDescent="0.2">
      <c r="A14" s="20" t="s">
        <v>224</v>
      </c>
      <c r="B14" s="19" t="s">
        <v>223</v>
      </c>
      <c r="C14" s="16">
        <v>970</v>
      </c>
      <c r="D14" s="2">
        <v>280</v>
      </c>
      <c r="E14" s="2">
        <v>14559.11</v>
      </c>
      <c r="F14" s="2">
        <v>8440.1</v>
      </c>
      <c r="G14" s="2">
        <v>3170</v>
      </c>
      <c r="H14" s="8"/>
      <c r="I14" s="2">
        <v>3000</v>
      </c>
      <c r="J14" s="2">
        <v>3000</v>
      </c>
      <c r="K14" s="8"/>
      <c r="L14" s="2">
        <v>3000</v>
      </c>
      <c r="M14" s="7">
        <f t="shared" si="0"/>
        <v>0</v>
      </c>
    </row>
    <row r="15" spans="1:13" ht="15" x14ac:dyDescent="0.2">
      <c r="A15" s="20" t="s">
        <v>222</v>
      </c>
      <c r="B15" s="19" t="s">
        <v>221</v>
      </c>
      <c r="C15" s="16">
        <v>79966</v>
      </c>
      <c r="D15" s="2">
        <v>105164.45</v>
      </c>
      <c r="E15" s="2">
        <v>88000.18</v>
      </c>
      <c r="F15" s="2">
        <v>134525.44</v>
      </c>
      <c r="G15" s="2">
        <v>73064.36</v>
      </c>
      <c r="H15" s="8"/>
      <c r="I15" s="2">
        <v>85000</v>
      </c>
      <c r="J15" s="2">
        <v>85000</v>
      </c>
      <c r="K15" s="8"/>
      <c r="L15" s="2">
        <v>110000</v>
      </c>
      <c r="M15" s="7">
        <f t="shared" si="0"/>
        <v>25000</v>
      </c>
    </row>
    <row r="16" spans="1:13" ht="15" x14ac:dyDescent="0.2">
      <c r="A16" s="20">
        <v>6010950</v>
      </c>
      <c r="B16" s="19" t="s">
        <v>220</v>
      </c>
      <c r="C16" s="16">
        <v>0</v>
      </c>
      <c r="D16" s="2"/>
      <c r="E16" s="2"/>
      <c r="F16" s="2">
        <v>12656.25</v>
      </c>
      <c r="G16" s="2">
        <v>19920.810000000001</v>
      </c>
      <c r="H16" s="8"/>
      <c r="I16" s="2">
        <v>50000</v>
      </c>
      <c r="J16" s="2">
        <v>25000</v>
      </c>
      <c r="K16" s="8"/>
      <c r="L16" s="2">
        <v>5000</v>
      </c>
      <c r="M16" s="7">
        <f t="shared" si="0"/>
        <v>-20000</v>
      </c>
    </row>
    <row r="17" spans="1:15" ht="15" x14ac:dyDescent="0.2">
      <c r="A17" s="20" t="s">
        <v>219</v>
      </c>
      <c r="B17" s="19" t="s">
        <v>218</v>
      </c>
      <c r="C17" s="16">
        <v>8750</v>
      </c>
      <c r="D17" s="2">
        <v>10250</v>
      </c>
      <c r="E17" s="2">
        <v>10200</v>
      </c>
      <c r="F17" s="2">
        <v>10650</v>
      </c>
      <c r="G17" s="2">
        <v>15400</v>
      </c>
      <c r="H17" s="8"/>
      <c r="I17" s="2">
        <v>15000</v>
      </c>
      <c r="J17" s="2">
        <v>15000</v>
      </c>
      <c r="K17" s="8"/>
      <c r="L17" s="2">
        <v>20000</v>
      </c>
      <c r="M17" s="7">
        <f t="shared" si="0"/>
        <v>5000</v>
      </c>
    </row>
    <row r="18" spans="1:15" ht="15" x14ac:dyDescent="0.2">
      <c r="A18" s="20" t="s">
        <v>217</v>
      </c>
      <c r="B18" s="19" t="s">
        <v>216</v>
      </c>
      <c r="C18" s="16">
        <v>0</v>
      </c>
      <c r="D18" s="2">
        <v>27958.95</v>
      </c>
      <c r="E18" s="2">
        <v>6961.88</v>
      </c>
      <c r="F18" s="2">
        <v>26351.88</v>
      </c>
      <c r="G18" s="2">
        <v>10752.58</v>
      </c>
      <c r="H18" s="8"/>
      <c r="I18" s="2">
        <v>9000</v>
      </c>
      <c r="J18" s="2">
        <v>13000</v>
      </c>
      <c r="K18" s="8"/>
      <c r="L18" s="2">
        <v>15000</v>
      </c>
      <c r="M18" s="7">
        <f t="shared" si="0"/>
        <v>2000</v>
      </c>
    </row>
    <row r="19" spans="1:15" ht="15" x14ac:dyDescent="0.2">
      <c r="A19" s="20" t="s">
        <v>215</v>
      </c>
      <c r="B19" s="19" t="s">
        <v>214</v>
      </c>
      <c r="C19" s="16">
        <v>5788</v>
      </c>
      <c r="D19" s="2">
        <v>4300</v>
      </c>
      <c r="E19" s="2">
        <v>4869</v>
      </c>
      <c r="F19" s="2">
        <v>4340</v>
      </c>
      <c r="G19" s="2">
        <v>2250</v>
      </c>
      <c r="H19" s="8"/>
      <c r="I19" s="2">
        <v>6500</v>
      </c>
      <c r="J19" s="2">
        <v>6500</v>
      </c>
      <c r="K19" s="8"/>
      <c r="L19" s="2">
        <v>2500</v>
      </c>
      <c r="M19" s="7">
        <f t="shared" si="0"/>
        <v>-4000</v>
      </c>
    </row>
    <row r="20" spans="1:15" ht="15" x14ac:dyDescent="0.2">
      <c r="A20" s="20" t="s">
        <v>213</v>
      </c>
      <c r="B20" s="19" t="s">
        <v>212</v>
      </c>
      <c r="C20" s="16">
        <v>18709</v>
      </c>
      <c r="D20" s="2">
        <v>13876.48</v>
      </c>
      <c r="E20" s="2">
        <v>18187.78</v>
      </c>
      <c r="F20" s="2">
        <v>15407.18</v>
      </c>
      <c r="G20" s="2">
        <v>1591.06</v>
      </c>
      <c r="H20" s="8"/>
      <c r="I20" s="2">
        <v>7500</v>
      </c>
      <c r="J20" s="2">
        <v>7500</v>
      </c>
      <c r="K20" s="8"/>
      <c r="L20" s="2">
        <v>7500</v>
      </c>
      <c r="M20" s="7">
        <f t="shared" si="0"/>
        <v>0</v>
      </c>
    </row>
    <row r="21" spans="1:15" ht="15" x14ac:dyDescent="0.2">
      <c r="A21" s="20" t="s">
        <v>211</v>
      </c>
      <c r="B21" s="19" t="s">
        <v>210</v>
      </c>
      <c r="C21" s="16">
        <v>61378</v>
      </c>
      <c r="D21" s="2">
        <v>40060.879999999997</v>
      </c>
      <c r="E21" s="2">
        <v>1266.28</v>
      </c>
      <c r="F21" s="2">
        <v>36224.44</v>
      </c>
      <c r="G21" s="2">
        <v>15916.78</v>
      </c>
      <c r="H21" s="8"/>
      <c r="I21" s="2">
        <v>35000</v>
      </c>
      <c r="J21" s="2">
        <v>35000</v>
      </c>
      <c r="K21" s="8"/>
      <c r="L21" s="2">
        <v>10000</v>
      </c>
      <c r="M21" s="7">
        <f t="shared" si="0"/>
        <v>-25000</v>
      </c>
    </row>
    <row r="22" spans="1:15" ht="15" x14ac:dyDescent="0.2">
      <c r="A22" s="20"/>
      <c r="B22" s="19"/>
      <c r="C22" s="16"/>
      <c r="D22" s="2"/>
      <c r="E22" s="2"/>
      <c r="F22" s="2"/>
      <c r="G22" s="2"/>
      <c r="H22" s="8"/>
      <c r="I22" s="2"/>
      <c r="J22" s="2"/>
      <c r="K22" s="8"/>
      <c r="L22" s="2"/>
    </row>
    <row r="23" spans="1:15" s="28" customFormat="1" ht="15" x14ac:dyDescent="0.25">
      <c r="A23" s="27"/>
      <c r="B23" s="26" t="s">
        <v>69</v>
      </c>
      <c r="C23" s="16">
        <f>SUM(C5:C21)</f>
        <v>308988</v>
      </c>
      <c r="D23" s="2">
        <f>SUM(D5:D21)</f>
        <v>351634.14</v>
      </c>
      <c r="E23" s="2">
        <f>SUM(E5:E21)</f>
        <v>275302.02</v>
      </c>
      <c r="F23" s="2">
        <f>SUM(F5:F21)</f>
        <v>478387.38</v>
      </c>
      <c r="G23" s="2">
        <f>SUM(G5:G21)</f>
        <v>361633.43000000005</v>
      </c>
      <c r="H23" s="8"/>
      <c r="I23" s="2">
        <f>SUM(I5:I21)</f>
        <v>456000</v>
      </c>
      <c r="J23" s="2">
        <f>SUM(J5:J21)</f>
        <v>452500</v>
      </c>
      <c r="K23" s="8"/>
      <c r="L23" s="2">
        <f>SUM(L5:L21)</f>
        <v>383000</v>
      </c>
      <c r="M23" s="7">
        <f>+L23-J23</f>
        <v>-69500</v>
      </c>
      <c r="O23" s="29"/>
    </row>
    <row r="24" spans="1:15" ht="15" x14ac:dyDescent="0.2">
      <c r="D24" s="2"/>
      <c r="E24" s="2"/>
      <c r="F24" s="2"/>
      <c r="G24" s="2"/>
      <c r="H24" s="8"/>
      <c r="I24" s="2"/>
      <c r="J24" s="2"/>
      <c r="K24" s="8"/>
      <c r="L24" s="2"/>
    </row>
    <row r="25" spans="1:15" ht="15" x14ac:dyDescent="0.25">
      <c r="A25" s="24" t="s">
        <v>83</v>
      </c>
      <c r="B25" s="23" t="s">
        <v>82</v>
      </c>
      <c r="D25" s="2"/>
      <c r="E25" s="2"/>
      <c r="F25" s="2"/>
      <c r="G25" s="2"/>
      <c r="H25" s="8"/>
      <c r="I25" s="2"/>
      <c r="J25" s="2"/>
      <c r="K25" s="8"/>
      <c r="L25" s="2"/>
    </row>
    <row r="26" spans="1:15" ht="15" x14ac:dyDescent="0.2">
      <c r="A26" s="20" t="s">
        <v>81</v>
      </c>
      <c r="B26" s="19" t="s">
        <v>80</v>
      </c>
      <c r="C26" s="16">
        <v>9277</v>
      </c>
      <c r="D26" s="2">
        <v>5577.97</v>
      </c>
      <c r="E26" s="2">
        <v>4875.72</v>
      </c>
      <c r="F26" s="2">
        <v>9487.18</v>
      </c>
      <c r="G26" s="2">
        <v>7339.37</v>
      </c>
      <c r="H26" s="8"/>
      <c r="I26" s="2">
        <v>7500</v>
      </c>
      <c r="J26" s="2">
        <v>7500</v>
      </c>
      <c r="K26" s="8"/>
      <c r="L26" s="2">
        <v>7500</v>
      </c>
      <c r="M26" s="7">
        <f t="shared" ref="M26:M31" si="1">+L26-J26</f>
        <v>0</v>
      </c>
    </row>
    <row r="27" spans="1:15" ht="15" x14ac:dyDescent="0.2">
      <c r="A27" s="20" t="s">
        <v>79</v>
      </c>
      <c r="B27" s="19" t="s">
        <v>78</v>
      </c>
      <c r="C27" s="16">
        <v>27128</v>
      </c>
      <c r="D27" s="2">
        <v>25347.39</v>
      </c>
      <c r="E27" s="2">
        <v>24004.85</v>
      </c>
      <c r="F27" s="2">
        <v>50514.7</v>
      </c>
      <c r="G27" s="2">
        <v>52149.88</v>
      </c>
      <c r="H27" s="8"/>
      <c r="I27" s="2">
        <v>70000</v>
      </c>
      <c r="J27" s="2">
        <v>70000</v>
      </c>
      <c r="K27" s="8"/>
      <c r="L27" s="2">
        <v>60000</v>
      </c>
      <c r="M27" s="7">
        <f t="shared" si="1"/>
        <v>-10000</v>
      </c>
    </row>
    <row r="28" spans="1:15" ht="15" x14ac:dyDescent="0.2">
      <c r="A28" s="20" t="s">
        <v>77</v>
      </c>
      <c r="B28" s="19" t="s">
        <v>76</v>
      </c>
      <c r="C28" s="16">
        <v>14531</v>
      </c>
      <c r="D28" s="2">
        <v>19867.900000000001</v>
      </c>
      <c r="E28" s="2">
        <v>39492.120000000003</v>
      </c>
      <c r="F28" s="2">
        <v>23190.560000000001</v>
      </c>
      <c r="G28" s="2">
        <v>12349.59</v>
      </c>
      <c r="H28" s="8"/>
      <c r="I28" s="2">
        <v>20000</v>
      </c>
      <c r="J28" s="2">
        <v>20000</v>
      </c>
      <c r="K28" s="8"/>
      <c r="L28" s="2">
        <v>20000</v>
      </c>
      <c r="M28" s="7">
        <f t="shared" si="1"/>
        <v>0</v>
      </c>
    </row>
    <row r="29" spans="1:15" ht="15" x14ac:dyDescent="0.2">
      <c r="A29" s="20" t="s">
        <v>75</v>
      </c>
      <c r="B29" s="19" t="s">
        <v>74</v>
      </c>
      <c r="C29" s="16">
        <v>11628</v>
      </c>
      <c r="D29" s="2">
        <v>14296.15</v>
      </c>
      <c r="E29" s="2">
        <v>7727.36</v>
      </c>
      <c r="F29" s="2">
        <v>8328.17</v>
      </c>
      <c r="G29" s="2">
        <v>10039.52</v>
      </c>
      <c r="H29" s="8"/>
      <c r="I29" s="2">
        <v>10000</v>
      </c>
      <c r="J29" s="2">
        <v>10000</v>
      </c>
      <c r="K29" s="8"/>
      <c r="L29" s="2">
        <v>10000</v>
      </c>
      <c r="M29" s="7">
        <f t="shared" si="1"/>
        <v>0</v>
      </c>
    </row>
    <row r="30" spans="1:15" ht="15" x14ac:dyDescent="0.2">
      <c r="A30" s="20" t="s">
        <v>73</v>
      </c>
      <c r="B30" s="19" t="s">
        <v>72</v>
      </c>
      <c r="C30" s="16">
        <v>0</v>
      </c>
      <c r="D30" s="2">
        <v>368.57</v>
      </c>
      <c r="E30" s="2">
        <v>0</v>
      </c>
      <c r="F30" s="2">
        <v>32.909999999999997</v>
      </c>
      <c r="G30" s="2">
        <v>0</v>
      </c>
      <c r="H30" s="8"/>
      <c r="I30" s="2"/>
      <c r="J30" s="2">
        <v>0</v>
      </c>
      <c r="K30" s="8"/>
      <c r="L30" s="2"/>
      <c r="M30" s="7">
        <f t="shared" si="1"/>
        <v>0</v>
      </c>
    </row>
    <row r="31" spans="1:15" ht="15" x14ac:dyDescent="0.2">
      <c r="A31" s="20" t="s">
        <v>71</v>
      </c>
      <c r="B31" s="19" t="s">
        <v>70</v>
      </c>
      <c r="C31" s="16">
        <v>758</v>
      </c>
      <c r="D31" s="2">
        <v>1656.96</v>
      </c>
      <c r="E31" s="2">
        <v>-2061</v>
      </c>
      <c r="F31" s="2">
        <v>16859.53</v>
      </c>
      <c r="G31" s="2">
        <v>14958.46</v>
      </c>
      <c r="H31" s="8"/>
      <c r="I31" s="2">
        <v>500</v>
      </c>
      <c r="J31" s="2">
        <v>1500</v>
      </c>
      <c r="K31" s="8"/>
      <c r="L31" s="2">
        <v>500</v>
      </c>
      <c r="M31" s="7">
        <f t="shared" si="1"/>
        <v>-1000</v>
      </c>
    </row>
    <row r="32" spans="1:15" ht="15" x14ac:dyDescent="0.2">
      <c r="A32" s="20"/>
      <c r="B32" s="19"/>
      <c r="C32" s="16"/>
      <c r="D32" s="2"/>
      <c r="E32" s="2"/>
      <c r="F32" s="2"/>
      <c r="G32" s="2"/>
      <c r="H32" s="8"/>
      <c r="I32" s="2"/>
      <c r="J32" s="2"/>
      <c r="K32" s="8"/>
      <c r="L32" s="2"/>
    </row>
    <row r="33" spans="1:13" ht="15" x14ac:dyDescent="0.25">
      <c r="A33" s="27"/>
      <c r="B33" s="26" t="s">
        <v>69</v>
      </c>
      <c r="C33" s="16">
        <f>SUM(C26:C31)</f>
        <v>63322</v>
      </c>
      <c r="D33" s="2">
        <f>SUM(D26:D31)</f>
        <v>67114.94</v>
      </c>
      <c r="E33" s="2">
        <f>SUM(E26:E31)</f>
        <v>74039.05</v>
      </c>
      <c r="F33" s="2">
        <f>SUM(F26:F31)</f>
        <v>108413.05</v>
      </c>
      <c r="G33" s="2">
        <f>SUM(G26:G31)</f>
        <v>96836.82</v>
      </c>
      <c r="H33" s="8"/>
      <c r="I33" s="2">
        <f>SUM(I26:I31)</f>
        <v>108000</v>
      </c>
      <c r="J33" s="2">
        <f>SUM(J26:J31)</f>
        <v>109000</v>
      </c>
      <c r="K33" s="8"/>
      <c r="L33" s="2">
        <f>SUM(L26:L31)</f>
        <v>98000</v>
      </c>
      <c r="M33" s="7">
        <f>+L33-J33</f>
        <v>-11000</v>
      </c>
    </row>
    <row r="34" spans="1:13" ht="15" x14ac:dyDescent="0.25">
      <c r="A34" s="27"/>
      <c r="B34" s="26"/>
      <c r="C34" s="16"/>
      <c r="D34" s="2"/>
      <c r="E34" s="2"/>
      <c r="F34" s="2"/>
      <c r="G34" s="2"/>
      <c r="H34" s="8"/>
      <c r="I34" s="2"/>
      <c r="J34" s="2"/>
      <c r="K34" s="8"/>
      <c r="L34" s="2"/>
    </row>
    <row r="36" spans="1:13" ht="15" x14ac:dyDescent="0.25">
      <c r="B36" s="26" t="s">
        <v>209</v>
      </c>
      <c r="C36" s="41">
        <f>+C33+C23</f>
        <v>372310</v>
      </c>
      <c r="D36" s="41">
        <f>+D33+D23</f>
        <v>418749.08</v>
      </c>
      <c r="E36" s="41">
        <f>+E33+E23</f>
        <v>349341.07</v>
      </c>
      <c r="F36" s="41">
        <f>+F33+F23</f>
        <v>586800.43000000005</v>
      </c>
      <c r="G36" s="41">
        <f>+G33+G23</f>
        <v>458470.25000000006</v>
      </c>
      <c r="I36" s="41">
        <f>+I33+I23</f>
        <v>564000</v>
      </c>
      <c r="J36" s="41">
        <f>+J33+J23</f>
        <v>561500</v>
      </c>
      <c r="L36" s="41">
        <f>+L33+L23</f>
        <v>481000</v>
      </c>
      <c r="M36" s="41">
        <f>+M33+M23</f>
        <v>-80500</v>
      </c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M5:M34">
    <cfRule type="cellIs" dxfId="7" priority="1" operator="greaterThan">
      <formula>0</formula>
    </cfRule>
  </conditionalFormatting>
  <pageMargins left="0.2" right="0.2" top="1" bottom="0.5" header="0.3" footer="0.3"/>
  <pageSetup paperSize="3" scale="56" fitToHeight="0" orientation="landscape" r:id="rId1"/>
  <headerFooter>
    <oddHeader>&amp;C&amp;"-,Bold"&amp;14&amp;K0070C0FY26 OPERATING BUDGET - DRAFT - 01.24.25
TOWN WIDE EXPENSES</oddHead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D7DE44-0517-4BED-B99D-0622AE7DF8E2}">
  <sheetPr>
    <pageSetUpPr fitToPage="1"/>
  </sheetPr>
  <dimension ref="A1:O29"/>
  <sheetViews>
    <sheetView workbookViewId="0"/>
  </sheetViews>
  <sheetFormatPr defaultColWidth="10.42578125" defaultRowHeight="14.25" x14ac:dyDescent="0.2"/>
  <cols>
    <col min="1" max="1" width="22" style="1" bestFit="1" customWidth="1"/>
    <col min="2" max="2" width="70.42578125" style="1" bestFit="1" customWidth="1"/>
    <col min="3" max="3" width="14.5703125" style="1" bestFit="1" customWidth="1"/>
    <col min="4" max="7" width="14.5703125" style="1" customWidth="1"/>
    <col min="8" max="8" width="5.140625" style="1" bestFit="1" customWidth="1"/>
    <col min="9" max="9" width="16.42578125" style="1" bestFit="1" customWidth="1"/>
    <col min="10" max="10" width="20" style="1" customWidth="1"/>
    <col min="11" max="11" width="2.7109375" style="1" customWidth="1"/>
    <col min="12" max="12" width="16.42578125" style="4" bestFit="1" customWidth="1"/>
    <col min="13" max="13" width="17.42578125" style="3" customWidth="1"/>
    <col min="14" max="14" width="12.7109375" style="1" bestFit="1" customWidth="1"/>
    <col min="15" max="15" width="13.28515625" style="2" bestFit="1" customWidth="1"/>
    <col min="16" max="16384" width="10.42578125" style="1"/>
  </cols>
  <sheetData>
    <row r="1" spans="1:13" ht="15" customHeight="1" x14ac:dyDescent="0.2">
      <c r="A1" s="40" t="s">
        <v>331</v>
      </c>
      <c r="B1" s="39" t="s">
        <v>330</v>
      </c>
      <c r="C1" s="49" t="s">
        <v>329</v>
      </c>
      <c r="D1" s="49" t="s">
        <v>328</v>
      </c>
      <c r="E1" s="49" t="s">
        <v>327</v>
      </c>
      <c r="F1" s="49" t="s">
        <v>326</v>
      </c>
      <c r="G1" s="49" t="s">
        <v>325</v>
      </c>
      <c r="H1" s="8"/>
      <c r="I1" s="49" t="s">
        <v>324</v>
      </c>
      <c r="J1" s="49" t="s">
        <v>323</v>
      </c>
      <c r="K1" s="8"/>
      <c r="L1" s="50" t="s">
        <v>322</v>
      </c>
      <c r="M1" s="48" t="s">
        <v>341</v>
      </c>
    </row>
    <row r="2" spans="1:13" ht="15" x14ac:dyDescent="0.2">
      <c r="A2" s="38"/>
      <c r="B2" s="37"/>
      <c r="C2" s="49"/>
      <c r="D2" s="49"/>
      <c r="E2" s="49"/>
      <c r="F2" s="49"/>
      <c r="G2" s="49"/>
      <c r="H2" s="8"/>
      <c r="I2" s="49"/>
      <c r="J2" s="49"/>
      <c r="K2" s="8"/>
      <c r="L2" s="50"/>
      <c r="M2" s="48"/>
    </row>
    <row r="3" spans="1:13" ht="15" x14ac:dyDescent="0.25">
      <c r="A3" s="24" t="s">
        <v>244</v>
      </c>
      <c r="B3" s="23" t="s">
        <v>243</v>
      </c>
      <c r="D3" s="2"/>
      <c r="E3" s="2"/>
      <c r="F3" s="2"/>
      <c r="G3" s="2"/>
      <c r="H3" s="8"/>
      <c r="I3" s="2"/>
      <c r="J3" s="2"/>
      <c r="K3" s="8"/>
      <c r="L3" s="2"/>
    </row>
    <row r="4" spans="1:13" ht="15" x14ac:dyDescent="0.25">
      <c r="A4" s="22" t="s">
        <v>47</v>
      </c>
      <c r="B4" s="21" t="s">
        <v>46</v>
      </c>
      <c r="D4" s="2"/>
      <c r="E4" s="2"/>
      <c r="F4" s="2"/>
      <c r="G4" s="2"/>
      <c r="H4" s="8"/>
      <c r="I4" s="2"/>
      <c r="J4" s="2"/>
      <c r="K4" s="8"/>
      <c r="L4" s="2"/>
    </row>
    <row r="5" spans="1:13" ht="15" x14ac:dyDescent="0.2">
      <c r="A5" s="20" t="s">
        <v>208</v>
      </c>
      <c r="B5" s="19" t="s">
        <v>44</v>
      </c>
      <c r="C5" s="16">
        <v>238952</v>
      </c>
      <c r="D5" s="2">
        <v>299344.71999999997</v>
      </c>
      <c r="E5" s="2">
        <v>296161.17</v>
      </c>
      <c r="F5" s="2">
        <v>348848.89</v>
      </c>
      <c r="G5" s="2">
        <v>239355.17</v>
      </c>
      <c r="H5" s="8"/>
      <c r="I5" s="2">
        <v>381989</v>
      </c>
      <c r="J5" s="2">
        <v>381989</v>
      </c>
      <c r="K5" s="8"/>
      <c r="L5" s="2">
        <v>402098</v>
      </c>
      <c r="M5" s="7">
        <f t="shared" ref="M5:M25" si="0">+L5-J5</f>
        <v>20109</v>
      </c>
    </row>
    <row r="6" spans="1:13" ht="15" x14ac:dyDescent="0.2">
      <c r="A6" s="20" t="s">
        <v>207</v>
      </c>
      <c r="B6" s="19" t="s">
        <v>42</v>
      </c>
      <c r="C6" s="16">
        <v>19656</v>
      </c>
      <c r="D6" s="2">
        <v>24665.38</v>
      </c>
      <c r="E6" s="2">
        <v>23771.06</v>
      </c>
      <c r="F6" s="2">
        <v>25648.01</v>
      </c>
      <c r="G6" s="2">
        <v>21275.85</v>
      </c>
      <c r="H6" s="8"/>
      <c r="I6" s="2">
        <v>30559</v>
      </c>
      <c r="J6" s="2">
        <v>30559</v>
      </c>
      <c r="K6" s="8"/>
      <c r="L6" s="2">
        <v>32168</v>
      </c>
      <c r="M6" s="7">
        <f t="shared" si="0"/>
        <v>1609</v>
      </c>
    </row>
    <row r="7" spans="1:13" ht="15" x14ac:dyDescent="0.2">
      <c r="A7" s="20" t="s">
        <v>206</v>
      </c>
      <c r="B7" s="19" t="s">
        <v>40</v>
      </c>
      <c r="C7" s="16">
        <v>45927</v>
      </c>
      <c r="D7" s="2">
        <v>58698.76</v>
      </c>
      <c r="E7" s="2">
        <v>67570.789999999994</v>
      </c>
      <c r="F7" s="2">
        <v>64434.796000000002</v>
      </c>
      <c r="G7" s="2">
        <v>58054.12</v>
      </c>
      <c r="H7" s="8"/>
      <c r="I7" s="2">
        <f>67402+3616+1226+136</f>
        <v>72380</v>
      </c>
      <c r="J7" s="2">
        <v>72380</v>
      </c>
      <c r="K7" s="8"/>
      <c r="L7" s="2">
        <v>89526</v>
      </c>
      <c r="M7" s="7">
        <f t="shared" si="0"/>
        <v>17146</v>
      </c>
    </row>
    <row r="8" spans="1:13" ht="15" x14ac:dyDescent="0.2">
      <c r="A8" s="20" t="s">
        <v>205</v>
      </c>
      <c r="B8" s="19" t="s">
        <v>64</v>
      </c>
      <c r="C8" s="16">
        <v>4516</v>
      </c>
      <c r="D8" s="2">
        <v>3310.13</v>
      </c>
      <c r="E8" s="2">
        <v>783.71</v>
      </c>
      <c r="F8" s="2">
        <v>3864.75</v>
      </c>
      <c r="G8" s="2">
        <v>2968.53</v>
      </c>
      <c r="H8" s="8"/>
      <c r="I8" s="2">
        <v>4112</v>
      </c>
      <c r="J8" s="2">
        <v>4112</v>
      </c>
      <c r="K8" s="8"/>
      <c r="L8" s="2">
        <v>4342</v>
      </c>
      <c r="M8" s="7">
        <f t="shared" si="0"/>
        <v>230</v>
      </c>
    </row>
    <row r="9" spans="1:13" ht="15" x14ac:dyDescent="0.2">
      <c r="A9" s="20" t="s">
        <v>204</v>
      </c>
      <c r="B9" s="19" t="s">
        <v>38</v>
      </c>
      <c r="C9" s="16">
        <v>2521</v>
      </c>
      <c r="D9" s="2">
        <v>2307.63</v>
      </c>
      <c r="E9" s="2">
        <v>3053.15</v>
      </c>
      <c r="F9" s="2">
        <v>3349.54</v>
      </c>
      <c r="G9" s="2">
        <v>6255.69</v>
      </c>
      <c r="H9" s="8"/>
      <c r="I9" s="2">
        <v>496</v>
      </c>
      <c r="J9" s="2">
        <v>496</v>
      </c>
      <c r="K9" s="8"/>
      <c r="L9" s="2">
        <v>524</v>
      </c>
      <c r="M9" s="7">
        <f t="shared" si="0"/>
        <v>28</v>
      </c>
    </row>
    <row r="10" spans="1:13" ht="15" x14ac:dyDescent="0.2">
      <c r="A10" s="20" t="s">
        <v>203</v>
      </c>
      <c r="B10" s="19" t="s">
        <v>37</v>
      </c>
      <c r="C10" s="16">
        <v>0</v>
      </c>
      <c r="D10" s="2">
        <v>11442.46</v>
      </c>
      <c r="E10" s="2">
        <v>4424.22</v>
      </c>
      <c r="F10" s="2">
        <v>3650.56</v>
      </c>
      <c r="G10" s="2">
        <v>3376.96</v>
      </c>
      <c r="H10" s="8"/>
      <c r="I10" s="2">
        <v>5000</v>
      </c>
      <c r="J10" s="2">
        <v>5000</v>
      </c>
      <c r="K10" s="8"/>
      <c r="L10" s="2">
        <v>5000</v>
      </c>
      <c r="M10" s="7">
        <f t="shared" si="0"/>
        <v>0</v>
      </c>
    </row>
    <row r="11" spans="1:13" ht="15" x14ac:dyDescent="0.2">
      <c r="A11" s="20" t="s">
        <v>202</v>
      </c>
      <c r="B11" s="19" t="s">
        <v>36</v>
      </c>
      <c r="C11" s="16">
        <v>0</v>
      </c>
      <c r="D11" s="2">
        <v>1059.43</v>
      </c>
      <c r="E11" s="2">
        <v>550.42999999999995</v>
      </c>
      <c r="F11" s="2">
        <v>323.07</v>
      </c>
      <c r="G11" s="2">
        <v>293.18</v>
      </c>
      <c r="H11" s="8"/>
      <c r="I11" s="2">
        <v>450</v>
      </c>
      <c r="J11" s="2">
        <v>450</v>
      </c>
      <c r="K11" s="8"/>
      <c r="L11" s="2">
        <v>450</v>
      </c>
      <c r="M11" s="7">
        <f t="shared" si="0"/>
        <v>0</v>
      </c>
    </row>
    <row r="12" spans="1:13" ht="15" x14ac:dyDescent="0.2">
      <c r="A12" s="20" t="s">
        <v>201</v>
      </c>
      <c r="B12" s="19" t="s">
        <v>33</v>
      </c>
      <c r="C12" s="16">
        <v>12</v>
      </c>
      <c r="D12" s="2">
        <v>19.940000000000001</v>
      </c>
      <c r="E12" s="2">
        <v>117.15</v>
      </c>
      <c r="F12" s="2">
        <v>650.58000000000004</v>
      </c>
      <c r="G12" s="2">
        <v>-237.99</v>
      </c>
      <c r="H12" s="8"/>
      <c r="I12" s="2">
        <v>15</v>
      </c>
      <c r="J12" s="2">
        <v>15</v>
      </c>
      <c r="K12" s="8"/>
      <c r="L12" s="2">
        <v>15</v>
      </c>
      <c r="M12" s="7">
        <f t="shared" si="0"/>
        <v>0</v>
      </c>
    </row>
    <row r="13" spans="1:13" ht="15" x14ac:dyDescent="0.2">
      <c r="A13" s="20" t="s">
        <v>200</v>
      </c>
      <c r="B13" s="19" t="s">
        <v>31</v>
      </c>
      <c r="C13" s="16">
        <v>15361</v>
      </c>
      <c r="D13" s="2">
        <v>19630.669999999998</v>
      </c>
      <c r="E13" s="2">
        <v>17868.97</v>
      </c>
      <c r="F13" s="2">
        <v>22859.69</v>
      </c>
      <c r="G13" s="2">
        <v>24290.29</v>
      </c>
      <c r="H13" s="8"/>
      <c r="I13" s="2">
        <v>30000</v>
      </c>
      <c r="J13" s="2">
        <v>30000</v>
      </c>
      <c r="K13" s="8"/>
      <c r="L13" s="2">
        <v>30000</v>
      </c>
      <c r="M13" s="7">
        <f t="shared" si="0"/>
        <v>0</v>
      </c>
    </row>
    <row r="14" spans="1:13" ht="15" x14ac:dyDescent="0.2">
      <c r="A14" s="20" t="s">
        <v>199</v>
      </c>
      <c r="B14" s="19" t="s">
        <v>29</v>
      </c>
      <c r="C14" s="16">
        <v>2450</v>
      </c>
      <c r="D14" s="2">
        <v>2907.5</v>
      </c>
      <c r="E14" s="2">
        <v>2185</v>
      </c>
      <c r="F14" s="2">
        <v>3020</v>
      </c>
      <c r="G14" s="2">
        <v>3734</v>
      </c>
      <c r="H14" s="8"/>
      <c r="I14" s="2">
        <v>2900</v>
      </c>
      <c r="J14" s="2">
        <v>6000</v>
      </c>
      <c r="K14" s="8"/>
      <c r="L14" s="2">
        <v>9500</v>
      </c>
      <c r="M14" s="7">
        <f t="shared" si="0"/>
        <v>3500</v>
      </c>
    </row>
    <row r="15" spans="1:13" ht="15" x14ac:dyDescent="0.2">
      <c r="A15" s="20" t="s">
        <v>198</v>
      </c>
      <c r="B15" s="19" t="s">
        <v>28</v>
      </c>
      <c r="C15" s="16">
        <v>212</v>
      </c>
      <c r="D15" s="2">
        <v>427.5</v>
      </c>
      <c r="E15" s="2">
        <v>432</v>
      </c>
      <c r="F15" s="2">
        <v>438</v>
      </c>
      <c r="G15" s="2">
        <v>441</v>
      </c>
      <c r="H15" s="8"/>
      <c r="I15" s="2">
        <v>500</v>
      </c>
      <c r="J15" s="2">
        <v>500</v>
      </c>
      <c r="K15" s="8"/>
      <c r="L15" s="2">
        <v>500</v>
      </c>
      <c r="M15" s="7">
        <f t="shared" si="0"/>
        <v>0</v>
      </c>
    </row>
    <row r="16" spans="1:13" ht="15" x14ac:dyDescent="0.2">
      <c r="A16" s="20" t="s">
        <v>197</v>
      </c>
      <c r="B16" s="19" t="s">
        <v>26</v>
      </c>
      <c r="C16" s="16">
        <v>4463</v>
      </c>
      <c r="D16" s="2">
        <v>1800.73</v>
      </c>
      <c r="E16" s="2">
        <v>547.07000000000005</v>
      </c>
      <c r="F16" s="2">
        <v>8821.2900000000009</v>
      </c>
      <c r="G16" s="2">
        <v>4013.5</v>
      </c>
      <c r="H16" s="8"/>
      <c r="I16" s="2">
        <v>2500</v>
      </c>
      <c r="J16" s="2">
        <v>2500</v>
      </c>
      <c r="K16" s="8"/>
      <c r="L16" s="2">
        <v>4000</v>
      </c>
      <c r="M16" s="7">
        <f t="shared" si="0"/>
        <v>1500</v>
      </c>
    </row>
    <row r="17" spans="1:13" ht="15" x14ac:dyDescent="0.2">
      <c r="A17" s="20" t="s">
        <v>196</v>
      </c>
      <c r="B17" s="19" t="s">
        <v>103</v>
      </c>
      <c r="C17" s="16">
        <v>800</v>
      </c>
      <c r="D17" s="2">
        <v>5400</v>
      </c>
      <c r="E17" s="2">
        <v>4649.26</v>
      </c>
      <c r="F17" s="2">
        <f>27.75+5712.29</f>
        <v>5740.04</v>
      </c>
      <c r="G17" s="2">
        <v>4108.08</v>
      </c>
      <c r="H17" s="8"/>
      <c r="I17" s="2">
        <v>7000</v>
      </c>
      <c r="J17" s="2">
        <v>7000</v>
      </c>
      <c r="K17" s="8"/>
      <c r="L17" s="2">
        <v>7000</v>
      </c>
      <c r="M17" s="7">
        <f t="shared" si="0"/>
        <v>0</v>
      </c>
    </row>
    <row r="18" spans="1:13" ht="15" x14ac:dyDescent="0.2">
      <c r="A18" s="20" t="s">
        <v>195</v>
      </c>
      <c r="B18" s="19" t="s">
        <v>194</v>
      </c>
      <c r="C18" s="16">
        <v>6393</v>
      </c>
      <c r="D18" s="2">
        <v>13331.78</v>
      </c>
      <c r="E18" s="2">
        <v>6194.78</v>
      </c>
      <c r="F18" s="2">
        <v>10546.53</v>
      </c>
      <c r="G18" s="2">
        <v>10933.12</v>
      </c>
      <c r="H18" s="8"/>
      <c r="I18" s="2">
        <v>12000</v>
      </c>
      <c r="J18" s="2">
        <v>12000</v>
      </c>
      <c r="K18" s="8"/>
      <c r="L18" s="2">
        <v>10000</v>
      </c>
      <c r="M18" s="7">
        <f t="shared" si="0"/>
        <v>-2000</v>
      </c>
    </row>
    <row r="19" spans="1:13" ht="15" x14ac:dyDescent="0.2">
      <c r="A19" s="20" t="s">
        <v>193</v>
      </c>
      <c r="B19" s="19" t="s">
        <v>100</v>
      </c>
      <c r="C19" s="16">
        <v>123595</v>
      </c>
      <c r="D19" s="2">
        <v>77893.25</v>
      </c>
      <c r="E19" s="2">
        <v>111072.12</v>
      </c>
      <c r="F19" s="2">
        <v>67595.73</v>
      </c>
      <c r="G19" s="2">
        <v>42064.15</v>
      </c>
      <c r="H19" s="8"/>
      <c r="I19" s="2">
        <v>75000</v>
      </c>
      <c r="J19" s="2">
        <v>75000</v>
      </c>
      <c r="K19" s="8"/>
      <c r="L19" s="2">
        <v>55000</v>
      </c>
      <c r="M19" s="7">
        <f t="shared" si="0"/>
        <v>-20000</v>
      </c>
    </row>
    <row r="20" spans="1:13" ht="15" x14ac:dyDescent="0.2">
      <c r="A20" s="20" t="s">
        <v>192</v>
      </c>
      <c r="B20" s="19" t="s">
        <v>18</v>
      </c>
      <c r="C20" s="16">
        <v>69989</v>
      </c>
      <c r="D20" s="2">
        <v>67934.31</v>
      </c>
      <c r="E20" s="2">
        <v>54600.33</v>
      </c>
      <c r="F20" s="2">
        <v>64303.13</v>
      </c>
      <c r="G20" s="2">
        <v>51374.19</v>
      </c>
      <c r="H20" s="8"/>
      <c r="I20" s="2">
        <v>70000</v>
      </c>
      <c r="J20" s="2">
        <v>70000</v>
      </c>
      <c r="K20" s="8"/>
      <c r="L20" s="2">
        <v>70000</v>
      </c>
      <c r="M20" s="7">
        <f t="shared" si="0"/>
        <v>0</v>
      </c>
    </row>
    <row r="21" spans="1:13" ht="15" x14ac:dyDescent="0.2">
      <c r="A21" s="20" t="s">
        <v>191</v>
      </c>
      <c r="B21" s="19" t="s">
        <v>16</v>
      </c>
      <c r="C21" s="16">
        <v>273</v>
      </c>
      <c r="D21" s="2">
        <v>1021.46</v>
      </c>
      <c r="E21" s="2">
        <v>1050</v>
      </c>
      <c r="F21" s="2">
        <v>847.7</v>
      </c>
      <c r="G21" s="2">
        <v>3051</v>
      </c>
      <c r="H21" s="8"/>
      <c r="I21" s="2">
        <v>2500</v>
      </c>
      <c r="J21" s="2">
        <v>2500</v>
      </c>
      <c r="K21" s="8"/>
      <c r="L21" s="2">
        <v>1500</v>
      </c>
      <c r="M21" s="7">
        <f t="shared" si="0"/>
        <v>-1000</v>
      </c>
    </row>
    <row r="22" spans="1:13" ht="15" x14ac:dyDescent="0.2">
      <c r="A22" s="20" t="s">
        <v>190</v>
      </c>
      <c r="B22" s="19" t="s">
        <v>14</v>
      </c>
      <c r="C22" s="16">
        <v>1090</v>
      </c>
      <c r="D22" s="2">
        <v>4187.83</v>
      </c>
      <c r="E22" s="2">
        <v>10491.92</v>
      </c>
      <c r="F22" s="2">
        <v>6520.29</v>
      </c>
      <c r="G22" s="2">
        <v>3245.91</v>
      </c>
      <c r="H22" s="8"/>
      <c r="I22" s="2">
        <v>7500</v>
      </c>
      <c r="J22" s="2">
        <v>7500</v>
      </c>
      <c r="K22" s="8"/>
      <c r="L22" s="2">
        <v>7500</v>
      </c>
      <c r="M22" s="7">
        <f t="shared" si="0"/>
        <v>0</v>
      </c>
    </row>
    <row r="23" spans="1:13" ht="15" x14ac:dyDescent="0.2">
      <c r="A23" s="20" t="s">
        <v>189</v>
      </c>
      <c r="B23" s="19" t="s">
        <v>12</v>
      </c>
      <c r="C23" s="16">
        <v>13862</v>
      </c>
      <c r="D23" s="2">
        <v>15086.37</v>
      </c>
      <c r="E23" s="2">
        <v>14827.27</v>
      </c>
      <c r="F23" s="2">
        <v>14232.8</v>
      </c>
      <c r="G23" s="2">
        <v>10894.2</v>
      </c>
      <c r="H23" s="8"/>
      <c r="I23" s="2">
        <v>10000</v>
      </c>
      <c r="J23" s="2">
        <v>10000</v>
      </c>
      <c r="K23" s="8"/>
      <c r="L23" s="2">
        <v>10000</v>
      </c>
      <c r="M23" s="7">
        <f t="shared" si="0"/>
        <v>0</v>
      </c>
    </row>
    <row r="24" spans="1:13" ht="15" x14ac:dyDescent="0.2">
      <c r="A24" s="20" t="s">
        <v>188</v>
      </c>
      <c r="B24" s="19" t="s">
        <v>10</v>
      </c>
      <c r="C24" s="16">
        <v>6413</v>
      </c>
      <c r="D24" s="2">
        <v>4831.68</v>
      </c>
      <c r="E24" s="2">
        <v>987.24</v>
      </c>
      <c r="F24" s="2">
        <v>1546</v>
      </c>
      <c r="G24" s="2">
        <v>0</v>
      </c>
      <c r="H24" s="8"/>
      <c r="I24" s="2">
        <v>2000</v>
      </c>
      <c r="J24" s="2">
        <v>2000</v>
      </c>
      <c r="K24" s="8"/>
      <c r="L24" s="2">
        <v>0</v>
      </c>
      <c r="M24" s="7">
        <f t="shared" si="0"/>
        <v>-2000</v>
      </c>
    </row>
    <row r="25" spans="1:13" ht="15" x14ac:dyDescent="0.2">
      <c r="A25" s="20" t="s">
        <v>187</v>
      </c>
      <c r="B25" s="19" t="s">
        <v>8</v>
      </c>
      <c r="C25" s="16">
        <v>2119</v>
      </c>
      <c r="D25" s="2">
        <v>5919.82</v>
      </c>
      <c r="E25" s="2">
        <v>4906.71</v>
      </c>
      <c r="F25" s="2">
        <v>3419.16</v>
      </c>
      <c r="G25" s="2">
        <v>3018.63</v>
      </c>
      <c r="H25" s="8"/>
      <c r="I25" s="2">
        <v>5000</v>
      </c>
      <c r="J25" s="2">
        <v>5000</v>
      </c>
      <c r="K25" s="8"/>
      <c r="L25" s="2">
        <v>5000</v>
      </c>
      <c r="M25" s="7">
        <f t="shared" si="0"/>
        <v>0</v>
      </c>
    </row>
    <row r="26" spans="1:13" ht="15" x14ac:dyDescent="0.2">
      <c r="A26" s="20">
        <v>6021800</v>
      </c>
      <c r="B26" s="19" t="s">
        <v>6</v>
      </c>
      <c r="C26" s="16"/>
      <c r="D26" s="2"/>
      <c r="E26" s="2"/>
      <c r="F26" s="2">
        <v>187.03</v>
      </c>
      <c r="G26" s="2"/>
      <c r="H26" s="8"/>
      <c r="I26" s="2"/>
      <c r="J26" s="2"/>
      <c r="K26" s="8"/>
      <c r="L26" s="2"/>
    </row>
    <row r="27" spans="1:13" ht="15" x14ac:dyDescent="0.2">
      <c r="A27" s="20"/>
      <c r="B27" s="19"/>
      <c r="C27" s="16"/>
      <c r="D27" s="2"/>
      <c r="E27" s="2"/>
      <c r="F27" s="2"/>
      <c r="G27" s="2"/>
      <c r="H27" s="8"/>
      <c r="I27" s="2"/>
      <c r="J27" s="2"/>
      <c r="K27" s="8"/>
      <c r="L27" s="2"/>
    </row>
    <row r="28" spans="1:13" ht="15" x14ac:dyDescent="0.25">
      <c r="A28" s="27"/>
      <c r="B28" s="26" t="s">
        <v>186</v>
      </c>
      <c r="C28" s="16">
        <f>SUM(C5:C26)</f>
        <v>558604</v>
      </c>
      <c r="D28" s="2">
        <f>SUM(D5:D26)</f>
        <v>621221.34999999986</v>
      </c>
      <c r="E28" s="2">
        <f>SUM(E5:E26)</f>
        <v>626244.35000000009</v>
      </c>
      <c r="F28" s="2">
        <f>SUM(F5:F26)</f>
        <v>660847.58600000013</v>
      </c>
      <c r="G28" s="2">
        <f>SUM(G5:G26)</f>
        <v>492509.58000000007</v>
      </c>
      <c r="H28" s="8"/>
      <c r="I28" s="2">
        <f>SUM(I5:I26)</f>
        <v>721901</v>
      </c>
      <c r="J28" s="2">
        <f>SUM(J5:J26)</f>
        <v>725001</v>
      </c>
      <c r="K28" s="8"/>
      <c r="L28" s="2">
        <f>SUM(L5:L26)</f>
        <v>744123</v>
      </c>
      <c r="M28" s="7">
        <f>+L28-J28</f>
        <v>19122</v>
      </c>
    </row>
    <row r="29" spans="1:13" ht="15" x14ac:dyDescent="0.25">
      <c r="A29" s="27"/>
      <c r="B29" s="26"/>
      <c r="C29" s="16"/>
      <c r="D29" s="2"/>
      <c r="E29" s="2"/>
      <c r="F29" s="2"/>
      <c r="G29" s="2"/>
      <c r="H29" s="8"/>
      <c r="I29" s="2"/>
      <c r="J29" s="2"/>
      <c r="K29" s="8"/>
      <c r="L29" s="2"/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M5:M29">
    <cfRule type="cellIs" dxfId="6" priority="1" operator="greaterThan">
      <formula>0</formula>
    </cfRule>
  </conditionalFormatting>
  <pageMargins left="0.2" right="0.2" top="1" bottom="0.5" header="0.3" footer="0.3"/>
  <pageSetup paperSize="3" scale="56" fitToHeight="0" orientation="landscape" r:id="rId1"/>
  <headerFooter>
    <oddHeader>&amp;C&amp;"-,Bold"&amp;14&amp;K0070C0FY26 OPERATING BUDGET - DRAFT - 01.24.25
ADMINISTRATION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47DA7C-6B2E-4A42-BA02-787FE5E5B548}">
  <sheetPr>
    <pageSetUpPr fitToPage="1"/>
  </sheetPr>
  <dimension ref="A1:O47"/>
  <sheetViews>
    <sheetView workbookViewId="0">
      <pane xSplit="2" ySplit="2" topLeftCell="C3" activePane="bottomRight" state="frozen"/>
      <selection activeCell="A66" sqref="A66:Q753"/>
      <selection pane="topRight" activeCell="A66" sqref="A66:Q753"/>
      <selection pane="bottomLeft" activeCell="A66" sqref="A66:Q753"/>
      <selection pane="bottomRight" activeCell="B28" sqref="B28"/>
    </sheetView>
  </sheetViews>
  <sheetFormatPr defaultColWidth="10.42578125" defaultRowHeight="14.25" x14ac:dyDescent="0.2"/>
  <cols>
    <col min="1" max="1" width="22" style="1" bestFit="1" customWidth="1"/>
    <col min="2" max="2" width="70.42578125" style="1" bestFit="1" customWidth="1"/>
    <col min="3" max="3" width="14.5703125" style="1" bestFit="1" customWidth="1"/>
    <col min="4" max="7" width="14.5703125" style="1" customWidth="1"/>
    <col min="8" max="8" width="5.140625" style="1" bestFit="1" customWidth="1"/>
    <col min="9" max="9" width="16.42578125" style="1" bestFit="1" customWidth="1"/>
    <col min="10" max="10" width="20" style="1" customWidth="1"/>
    <col min="11" max="11" width="2.7109375" style="1" customWidth="1"/>
    <col min="12" max="12" width="16.42578125" style="4" bestFit="1" customWidth="1"/>
    <col min="13" max="13" width="17.42578125" style="3" customWidth="1"/>
    <col min="14" max="14" width="12.7109375" style="1" bestFit="1" customWidth="1"/>
    <col min="15" max="15" width="13.28515625" style="2" bestFit="1" customWidth="1"/>
    <col min="16" max="16384" width="10.42578125" style="1"/>
  </cols>
  <sheetData>
    <row r="1" spans="1:13" ht="15" customHeight="1" x14ac:dyDescent="0.2">
      <c r="A1" s="40" t="s">
        <v>331</v>
      </c>
      <c r="B1" s="39" t="s">
        <v>330</v>
      </c>
      <c r="C1" s="49" t="s">
        <v>329</v>
      </c>
      <c r="D1" s="49" t="s">
        <v>328</v>
      </c>
      <c r="E1" s="49" t="s">
        <v>327</v>
      </c>
      <c r="F1" s="49" t="s">
        <v>326</v>
      </c>
      <c r="G1" s="49" t="s">
        <v>325</v>
      </c>
      <c r="H1" s="8"/>
      <c r="I1" s="49" t="s">
        <v>324</v>
      </c>
      <c r="J1" s="49" t="s">
        <v>323</v>
      </c>
      <c r="K1" s="8"/>
      <c r="L1" s="50" t="s">
        <v>322</v>
      </c>
      <c r="M1" s="48" t="s">
        <v>341</v>
      </c>
    </row>
    <row r="2" spans="1:13" ht="15" x14ac:dyDescent="0.2">
      <c r="A2" s="38"/>
      <c r="B2" s="37"/>
      <c r="C2" s="49"/>
      <c r="D2" s="49"/>
      <c r="E2" s="49"/>
      <c r="F2" s="49"/>
      <c r="G2" s="49"/>
      <c r="H2" s="8"/>
      <c r="I2" s="49"/>
      <c r="J2" s="49"/>
      <c r="K2" s="8"/>
      <c r="L2" s="50"/>
      <c r="M2" s="48"/>
    </row>
    <row r="3" spans="1:13" ht="15" x14ac:dyDescent="0.25">
      <c r="A3" s="24" t="s">
        <v>140</v>
      </c>
      <c r="B3" s="23" t="s">
        <v>139</v>
      </c>
      <c r="D3" s="2"/>
      <c r="E3" s="2"/>
      <c r="F3" s="2"/>
      <c r="G3" s="2"/>
      <c r="H3" s="8"/>
      <c r="I3" s="2"/>
      <c r="J3" s="2"/>
      <c r="K3" s="8"/>
      <c r="L3" s="2"/>
    </row>
    <row r="4" spans="1:13" ht="15" x14ac:dyDescent="0.25">
      <c r="A4" s="22" t="s">
        <v>47</v>
      </c>
      <c r="B4" s="21" t="s">
        <v>46</v>
      </c>
      <c r="D4" s="2"/>
      <c r="E4" s="2"/>
      <c r="F4" s="2"/>
      <c r="G4" s="2"/>
      <c r="H4" s="8"/>
      <c r="I4" s="2"/>
      <c r="J4" s="2"/>
      <c r="K4" s="8"/>
      <c r="L4" s="2"/>
    </row>
    <row r="5" spans="1:13" ht="15" x14ac:dyDescent="0.2">
      <c r="A5" s="20" t="s">
        <v>138</v>
      </c>
      <c r="B5" s="19" t="s">
        <v>137</v>
      </c>
      <c r="C5" s="16">
        <v>676230</v>
      </c>
      <c r="D5" s="2">
        <v>793144.54</v>
      </c>
      <c r="E5" s="2">
        <v>725138.85</v>
      </c>
      <c r="F5" s="2">
        <v>1037671.5</v>
      </c>
      <c r="G5" s="2">
        <v>961743.32</v>
      </c>
      <c r="H5" s="8"/>
      <c r="I5" s="2">
        <v>1150000</v>
      </c>
      <c r="J5" s="2">
        <v>1320000</v>
      </c>
      <c r="K5" s="8"/>
      <c r="L5" s="2">
        <f>1231553+115665</f>
        <v>1347218</v>
      </c>
      <c r="M5" s="7">
        <f t="shared" ref="M5:M44" si="0">+L5-J5</f>
        <v>27218</v>
      </c>
    </row>
    <row r="6" spans="1:13" ht="15" x14ac:dyDescent="0.2">
      <c r="A6" s="20" t="s">
        <v>136</v>
      </c>
      <c r="B6" s="19" t="s">
        <v>135</v>
      </c>
      <c r="C6" s="16">
        <v>0</v>
      </c>
      <c r="D6" s="2">
        <v>2250</v>
      </c>
      <c r="E6" s="2">
        <v>9570</v>
      </c>
      <c r="F6" s="2">
        <v>50469.64</v>
      </c>
      <c r="G6" s="2">
        <v>31345</v>
      </c>
      <c r="H6" s="8"/>
      <c r="I6" s="2">
        <v>55120</v>
      </c>
      <c r="J6" s="2">
        <v>55120</v>
      </c>
      <c r="K6" s="8"/>
      <c r="L6" s="2">
        <v>50000</v>
      </c>
      <c r="M6" s="7">
        <f t="shared" si="0"/>
        <v>-5120</v>
      </c>
    </row>
    <row r="7" spans="1:13" ht="15" x14ac:dyDescent="0.2">
      <c r="A7" s="20" t="s">
        <v>134</v>
      </c>
      <c r="B7" s="19" t="s">
        <v>133</v>
      </c>
      <c r="C7" s="16">
        <v>55881</v>
      </c>
      <c r="D7" s="2">
        <v>57543.17</v>
      </c>
      <c r="E7" s="2">
        <v>55670.48</v>
      </c>
      <c r="F7" s="2">
        <v>82622.080000000002</v>
      </c>
      <c r="G7" s="2">
        <v>69072.41</v>
      </c>
      <c r="H7" s="8"/>
      <c r="I7" s="2">
        <f>8650+12100+68163</f>
        <v>88913</v>
      </c>
      <c r="J7" s="2">
        <v>110010</v>
      </c>
      <c r="K7" s="8"/>
      <c r="L7" s="2">
        <f>98524+9253</f>
        <v>107777</v>
      </c>
      <c r="M7" s="7">
        <f t="shared" si="0"/>
        <v>-2233</v>
      </c>
    </row>
    <row r="8" spans="1:13" ht="15" x14ac:dyDescent="0.2">
      <c r="A8" s="20" t="s">
        <v>132</v>
      </c>
      <c r="B8" s="19" t="s">
        <v>131</v>
      </c>
      <c r="C8" s="16">
        <v>152064</v>
      </c>
      <c r="D8" s="2">
        <v>142017.5</v>
      </c>
      <c r="E8" s="2">
        <v>140830.78</v>
      </c>
      <c r="F8" s="2">
        <v>192240.68</v>
      </c>
      <c r="G8" s="2">
        <v>207122.66</v>
      </c>
      <c r="H8" s="8"/>
      <c r="I8" s="2">
        <f>6469+266647+10641+2672+1879</f>
        <v>288308</v>
      </c>
      <c r="J8" s="2">
        <v>288308</v>
      </c>
      <c r="K8" s="8"/>
      <c r="L8" s="2">
        <v>353311</v>
      </c>
      <c r="M8" s="7">
        <f t="shared" si="0"/>
        <v>65003</v>
      </c>
    </row>
    <row r="9" spans="1:13" ht="15" x14ac:dyDescent="0.2">
      <c r="A9" s="20" t="s">
        <v>130</v>
      </c>
      <c r="B9" s="19" t="s">
        <v>129</v>
      </c>
      <c r="C9" s="16">
        <v>80802</v>
      </c>
      <c r="D9" s="2">
        <v>98566.28</v>
      </c>
      <c r="E9" s="2">
        <v>68124.479999999996</v>
      </c>
      <c r="F9" s="2">
        <v>90168.43</v>
      </c>
      <c r="G9" s="2">
        <v>97424.36</v>
      </c>
      <c r="H9" s="8"/>
      <c r="I9" s="2">
        <f>144847+18380</f>
        <v>163227</v>
      </c>
      <c r="J9" s="2">
        <v>163227</v>
      </c>
      <c r="K9" s="8"/>
      <c r="L9" s="2">
        <f>157319+19663</f>
        <v>176982</v>
      </c>
      <c r="M9" s="7">
        <f t="shared" si="0"/>
        <v>13755</v>
      </c>
    </row>
    <row r="10" spans="1:13" ht="15" x14ac:dyDescent="0.2">
      <c r="A10" s="20" t="s">
        <v>128</v>
      </c>
      <c r="B10" s="19" t="s">
        <v>127</v>
      </c>
      <c r="C10" s="16">
        <v>10188</v>
      </c>
      <c r="D10" s="2">
        <v>16231.68</v>
      </c>
      <c r="E10" s="2">
        <v>5561.98</v>
      </c>
      <c r="F10" s="2">
        <v>77009.759999999995</v>
      </c>
      <c r="G10" s="2">
        <v>29645.37</v>
      </c>
      <c r="H10" s="8"/>
      <c r="I10" s="2">
        <v>20000</v>
      </c>
      <c r="J10" s="2">
        <v>20000</v>
      </c>
      <c r="K10" s="8"/>
      <c r="L10" s="2">
        <v>12000</v>
      </c>
      <c r="M10" s="7">
        <f t="shared" si="0"/>
        <v>-8000</v>
      </c>
    </row>
    <row r="11" spans="1:13" ht="15" x14ac:dyDescent="0.2">
      <c r="A11" s="20" t="s">
        <v>126</v>
      </c>
      <c r="B11" s="19" t="s">
        <v>125</v>
      </c>
      <c r="C11" s="16">
        <v>25001</v>
      </c>
      <c r="D11" s="2">
        <v>31230.12</v>
      </c>
      <c r="E11" s="2">
        <v>19763.8</v>
      </c>
      <c r="F11" s="2">
        <v>8095.98</v>
      </c>
      <c r="G11" s="2">
        <v>36203.97</v>
      </c>
      <c r="H11" s="8"/>
      <c r="I11" s="2">
        <f>29055+5158+3687</f>
        <v>37900</v>
      </c>
      <c r="J11" s="2">
        <v>37900</v>
      </c>
      <c r="K11" s="8"/>
      <c r="L11" s="2">
        <v>45940</v>
      </c>
      <c r="M11" s="7">
        <f t="shared" si="0"/>
        <v>8040</v>
      </c>
    </row>
    <row r="12" spans="1:13" ht="15" x14ac:dyDescent="0.2">
      <c r="A12" s="20" t="s">
        <v>124</v>
      </c>
      <c r="B12" s="19" t="s">
        <v>123</v>
      </c>
      <c r="C12" s="16">
        <v>120533</v>
      </c>
      <c r="D12" s="2">
        <v>128146.94</v>
      </c>
      <c r="E12" s="2">
        <v>101451.3</v>
      </c>
      <c r="F12" s="2">
        <v>223940.33</v>
      </c>
      <c r="G12" s="2">
        <v>246977.55</v>
      </c>
      <c r="H12" s="8"/>
      <c r="I12" s="2">
        <f>270263+51628</f>
        <v>321891</v>
      </c>
      <c r="J12" s="2">
        <v>321891</v>
      </c>
      <c r="K12" s="8"/>
      <c r="L12" s="2">
        <v>354203</v>
      </c>
      <c r="M12" s="7">
        <f t="shared" si="0"/>
        <v>32312</v>
      </c>
    </row>
    <row r="13" spans="1:13" ht="15" x14ac:dyDescent="0.2">
      <c r="A13" s="20" t="s">
        <v>122</v>
      </c>
      <c r="B13" s="19" t="s">
        <v>121</v>
      </c>
      <c r="C13" s="16">
        <v>10228</v>
      </c>
      <c r="D13" s="2">
        <v>11300.56</v>
      </c>
      <c r="E13" s="2">
        <v>8147.5</v>
      </c>
      <c r="F13" s="2">
        <v>17331.79</v>
      </c>
      <c r="G13" s="2">
        <v>17193.43</v>
      </c>
      <c r="H13" s="8"/>
      <c r="I13" s="2">
        <f>21621+4130</f>
        <v>25751</v>
      </c>
      <c r="J13" s="2">
        <v>25751</v>
      </c>
      <c r="K13" s="8"/>
      <c r="L13" s="2">
        <f>4537+23799</f>
        <v>28336</v>
      </c>
      <c r="M13" s="7">
        <f t="shared" si="0"/>
        <v>2585</v>
      </c>
    </row>
    <row r="14" spans="1:13" ht="15" x14ac:dyDescent="0.2">
      <c r="A14" s="20" t="s">
        <v>120</v>
      </c>
      <c r="B14" s="19" t="s">
        <v>119</v>
      </c>
      <c r="C14" s="16">
        <v>41198</v>
      </c>
      <c r="D14" s="2">
        <v>39635.67</v>
      </c>
      <c r="E14" s="2">
        <v>23581.19</v>
      </c>
      <c r="F14" s="2">
        <v>78593.440000000002</v>
      </c>
      <c r="G14" s="2">
        <v>80808.53</v>
      </c>
      <c r="H14" s="8"/>
      <c r="I14" s="2">
        <f>122947+5856+1474</f>
        <v>130277</v>
      </c>
      <c r="J14" s="2">
        <v>130277</v>
      </c>
      <c r="K14" s="8"/>
      <c r="L14" s="2">
        <f>144310+5252+1474+698</f>
        <v>151734</v>
      </c>
      <c r="M14" s="7">
        <f t="shared" si="0"/>
        <v>21457</v>
      </c>
    </row>
    <row r="15" spans="1:13" ht="15" x14ac:dyDescent="0.2">
      <c r="A15" s="20" t="s">
        <v>118</v>
      </c>
      <c r="B15" s="19" t="s">
        <v>117</v>
      </c>
      <c r="C15" s="16">
        <v>1799</v>
      </c>
      <c r="D15" s="2">
        <v>2200.7800000000002</v>
      </c>
      <c r="E15" s="2">
        <v>3043.2</v>
      </c>
      <c r="F15" s="2">
        <v>1929.9</v>
      </c>
      <c r="G15" s="2">
        <v>2206.0500000000002</v>
      </c>
      <c r="H15" s="8"/>
      <c r="I15" s="2">
        <f>4974+986</f>
        <v>5960</v>
      </c>
      <c r="J15" s="2">
        <v>5960</v>
      </c>
      <c r="K15" s="8"/>
      <c r="L15" s="2">
        <f>530+2694</f>
        <v>3224</v>
      </c>
      <c r="M15" s="7">
        <f t="shared" si="0"/>
        <v>-2736</v>
      </c>
    </row>
    <row r="16" spans="1:13" ht="15" x14ac:dyDescent="0.2">
      <c r="A16" s="20">
        <v>6030250</v>
      </c>
      <c r="B16" s="19" t="s">
        <v>116</v>
      </c>
      <c r="C16" s="16"/>
      <c r="D16" s="2"/>
      <c r="E16" s="2"/>
      <c r="F16" s="2">
        <v>218.25</v>
      </c>
      <c r="G16" s="2">
        <v>2698.36</v>
      </c>
      <c r="H16" s="8"/>
      <c r="I16" s="2"/>
      <c r="J16" s="2">
        <v>2700</v>
      </c>
      <c r="K16" s="8"/>
      <c r="L16" s="2">
        <v>1500</v>
      </c>
      <c r="M16" s="7">
        <f t="shared" si="0"/>
        <v>-1200</v>
      </c>
    </row>
    <row r="17" spans="1:13" ht="15" x14ac:dyDescent="0.2">
      <c r="A17" s="20" t="s">
        <v>115</v>
      </c>
      <c r="B17" s="19" t="s">
        <v>114</v>
      </c>
      <c r="C17" s="16">
        <v>226</v>
      </c>
      <c r="D17" s="2">
        <v>161.86000000000001</v>
      </c>
      <c r="E17" s="2">
        <v>1384.45</v>
      </c>
      <c r="F17" s="2">
        <v>2698.66</v>
      </c>
      <c r="G17" s="2">
        <v>5345.85</v>
      </c>
      <c r="H17" s="8"/>
      <c r="I17" s="2">
        <f>351+67</f>
        <v>418</v>
      </c>
      <c r="J17" s="2">
        <v>7500</v>
      </c>
      <c r="K17" s="8"/>
      <c r="L17" s="2">
        <v>460</v>
      </c>
      <c r="M17" s="7">
        <f t="shared" si="0"/>
        <v>-7040</v>
      </c>
    </row>
    <row r="18" spans="1:13" ht="15" x14ac:dyDescent="0.2">
      <c r="A18" s="20" t="s">
        <v>113</v>
      </c>
      <c r="B18" s="19" t="s">
        <v>37</v>
      </c>
      <c r="C18" s="16">
        <v>157168</v>
      </c>
      <c r="D18" s="2">
        <v>166288.71</v>
      </c>
      <c r="E18" s="2">
        <v>205211.96</v>
      </c>
      <c r="F18" s="2">
        <v>202842.41</v>
      </c>
      <c r="G18" s="2">
        <v>179439.55</v>
      </c>
      <c r="H18" s="8"/>
      <c r="I18" s="2">
        <v>190320</v>
      </c>
      <c r="J18" s="2">
        <v>190320</v>
      </c>
      <c r="K18" s="8"/>
      <c r="L18" s="2">
        <v>196737</v>
      </c>
      <c r="M18" s="7">
        <f t="shared" si="0"/>
        <v>6417</v>
      </c>
    </row>
    <row r="19" spans="1:13" ht="15" x14ac:dyDescent="0.2">
      <c r="A19" s="20" t="s">
        <v>112</v>
      </c>
      <c r="B19" s="19" t="s">
        <v>36</v>
      </c>
      <c r="C19" s="16">
        <v>13223</v>
      </c>
      <c r="D19" s="2">
        <v>20974.02</v>
      </c>
      <c r="E19" s="2">
        <v>19302.919999999998</v>
      </c>
      <c r="F19" s="2">
        <v>17279.099999999999</v>
      </c>
      <c r="G19" s="2">
        <v>15072.02</v>
      </c>
      <c r="H19" s="8"/>
      <c r="I19" s="2">
        <v>16250</v>
      </c>
      <c r="J19" s="2">
        <v>16250</v>
      </c>
      <c r="K19" s="8"/>
      <c r="L19" s="2">
        <v>19680</v>
      </c>
      <c r="M19" s="7">
        <f t="shared" si="0"/>
        <v>3430</v>
      </c>
    </row>
    <row r="20" spans="1:13" ht="15" x14ac:dyDescent="0.2">
      <c r="A20" s="20" t="s">
        <v>111</v>
      </c>
      <c r="B20" s="19" t="s">
        <v>34</v>
      </c>
      <c r="C20" s="16">
        <v>3513</v>
      </c>
      <c r="D20" s="2">
        <v>3147.89</v>
      </c>
      <c r="E20" s="2">
        <v>2830.45</v>
      </c>
      <c r="F20" s="2">
        <v>11016.29</v>
      </c>
      <c r="G20" s="2">
        <v>17254.490000000002</v>
      </c>
      <c r="H20" s="8"/>
      <c r="I20" s="2">
        <v>8000</v>
      </c>
      <c r="J20" s="2">
        <v>18000</v>
      </c>
      <c r="K20" s="8"/>
      <c r="L20" s="2">
        <v>10000</v>
      </c>
      <c r="M20" s="7">
        <f t="shared" si="0"/>
        <v>-8000</v>
      </c>
    </row>
    <row r="21" spans="1:13" ht="15" x14ac:dyDescent="0.2">
      <c r="A21" s="20" t="s">
        <v>110</v>
      </c>
      <c r="B21" s="19" t="s">
        <v>33</v>
      </c>
      <c r="C21" s="16">
        <v>7876</v>
      </c>
      <c r="D21" s="2">
        <v>8659.57</v>
      </c>
      <c r="E21" s="2">
        <v>4580.3500000000004</v>
      </c>
      <c r="F21" s="2">
        <v>5397.32</v>
      </c>
      <c r="G21" s="2">
        <v>4006.29</v>
      </c>
      <c r="H21" s="8"/>
      <c r="I21" s="2">
        <v>6489.91</v>
      </c>
      <c r="J21" s="2">
        <v>6490</v>
      </c>
      <c r="K21" s="8"/>
      <c r="L21" s="2">
        <v>6710</v>
      </c>
      <c r="M21" s="7">
        <f t="shared" si="0"/>
        <v>220</v>
      </c>
    </row>
    <row r="22" spans="1:13" ht="15" x14ac:dyDescent="0.2">
      <c r="A22" s="20" t="s">
        <v>109</v>
      </c>
      <c r="B22" s="19" t="s">
        <v>31</v>
      </c>
      <c r="C22" s="16">
        <v>22435</v>
      </c>
      <c r="D22" s="2">
        <v>18414.25</v>
      </c>
      <c r="E22" s="2">
        <v>15920.44</v>
      </c>
      <c r="F22" s="2">
        <v>26310.71</v>
      </c>
      <c r="G22" s="2">
        <v>15994.09</v>
      </c>
      <c r="H22" s="8"/>
      <c r="I22" s="2">
        <v>15500</v>
      </c>
      <c r="J22" s="2">
        <v>15500</v>
      </c>
      <c r="K22" s="8"/>
      <c r="L22" s="2">
        <v>26000</v>
      </c>
      <c r="M22" s="7">
        <f t="shared" si="0"/>
        <v>10500</v>
      </c>
    </row>
    <row r="23" spans="1:13" ht="15" x14ac:dyDescent="0.2">
      <c r="A23" s="20" t="s">
        <v>108</v>
      </c>
      <c r="B23" s="19" t="s">
        <v>29</v>
      </c>
      <c r="C23" s="16">
        <v>2450</v>
      </c>
      <c r="D23" s="2">
        <v>2907.5</v>
      </c>
      <c r="E23" s="2">
        <v>2212.98</v>
      </c>
      <c r="F23" s="2">
        <v>2995</v>
      </c>
      <c r="G23" s="2">
        <v>0</v>
      </c>
      <c r="H23" s="8"/>
      <c r="I23" s="2"/>
      <c r="J23" s="2">
        <v>0</v>
      </c>
      <c r="K23" s="8"/>
      <c r="L23" s="2"/>
      <c r="M23" s="7">
        <f t="shared" si="0"/>
        <v>0</v>
      </c>
    </row>
    <row r="24" spans="1:13" ht="15" x14ac:dyDescent="0.2">
      <c r="A24" s="20" t="s">
        <v>107</v>
      </c>
      <c r="B24" s="19" t="s">
        <v>28</v>
      </c>
      <c r="C24" s="16">
        <v>212</v>
      </c>
      <c r="D24" s="2">
        <v>427.5</v>
      </c>
      <c r="E24" s="2">
        <v>432</v>
      </c>
      <c r="F24" s="2">
        <v>438</v>
      </c>
      <c r="G24" s="2">
        <v>0</v>
      </c>
      <c r="H24" s="8"/>
      <c r="I24" s="2"/>
      <c r="J24" s="2">
        <v>0</v>
      </c>
      <c r="K24" s="8"/>
      <c r="L24" s="2"/>
      <c r="M24" s="7">
        <f t="shared" si="0"/>
        <v>0</v>
      </c>
    </row>
    <row r="25" spans="1:13" ht="15" x14ac:dyDescent="0.2">
      <c r="A25" s="20" t="s">
        <v>106</v>
      </c>
      <c r="B25" s="19" t="s">
        <v>26</v>
      </c>
      <c r="C25" s="16">
        <v>3711</v>
      </c>
      <c r="D25" s="2">
        <v>2791.67</v>
      </c>
      <c r="E25" s="2">
        <v>2687.27</v>
      </c>
      <c r="F25" s="2">
        <v>5448.95</v>
      </c>
      <c r="G25" s="2">
        <v>0</v>
      </c>
      <c r="H25" s="8"/>
      <c r="I25" s="2"/>
      <c r="J25" s="2">
        <v>0</v>
      </c>
      <c r="K25" s="8"/>
      <c r="L25" s="2"/>
      <c r="M25" s="7">
        <f t="shared" si="0"/>
        <v>0</v>
      </c>
    </row>
    <row r="26" spans="1:13" ht="15" x14ac:dyDescent="0.2">
      <c r="A26" s="20" t="s">
        <v>105</v>
      </c>
      <c r="B26" s="19" t="s">
        <v>22</v>
      </c>
      <c r="C26" s="16">
        <v>23160</v>
      </c>
      <c r="D26" s="2">
        <v>40171.89</v>
      </c>
      <c r="E26" s="2">
        <v>39764.980000000003</v>
      </c>
      <c r="F26" s="2">
        <v>47323.88</v>
      </c>
      <c r="G26" s="2">
        <v>42142.51</v>
      </c>
      <c r="H26" s="8"/>
      <c r="I26" s="2">
        <v>55000</v>
      </c>
      <c r="J26" s="2">
        <v>55000</v>
      </c>
      <c r="K26" s="8"/>
      <c r="L26" s="2">
        <v>55000</v>
      </c>
      <c r="M26" s="7">
        <f t="shared" si="0"/>
        <v>0</v>
      </c>
    </row>
    <row r="27" spans="1:13" ht="15" x14ac:dyDescent="0.2">
      <c r="A27" s="20">
        <v>6030603</v>
      </c>
      <c r="B27" s="19" t="s">
        <v>104</v>
      </c>
      <c r="C27" s="16"/>
      <c r="D27" s="2"/>
      <c r="E27" s="2"/>
      <c r="F27" s="2"/>
      <c r="G27" s="2">
        <v>1428.15</v>
      </c>
      <c r="H27" s="8"/>
      <c r="I27" s="2"/>
      <c r="J27" s="2">
        <v>2500</v>
      </c>
      <c r="K27" s="8"/>
      <c r="L27" s="2">
        <v>5000</v>
      </c>
      <c r="M27" s="7">
        <f t="shared" si="0"/>
        <v>2500</v>
      </c>
    </row>
    <row r="28" spans="1:13" ht="15" x14ac:dyDescent="0.2">
      <c r="A28" s="20">
        <v>6030605</v>
      </c>
      <c r="B28" s="19" t="s">
        <v>103</v>
      </c>
      <c r="C28" s="16"/>
      <c r="D28" s="2"/>
      <c r="E28" s="2"/>
      <c r="F28" s="2">
        <v>60.52</v>
      </c>
      <c r="G28" s="2">
        <v>298.3</v>
      </c>
      <c r="H28" s="8"/>
      <c r="I28" s="2"/>
      <c r="J28" s="2">
        <v>500</v>
      </c>
      <c r="K28" s="8"/>
      <c r="L28" s="2">
        <v>500</v>
      </c>
      <c r="M28" s="7">
        <f t="shared" si="0"/>
        <v>0</v>
      </c>
    </row>
    <row r="29" spans="1:13" ht="15" x14ac:dyDescent="0.2">
      <c r="A29" s="20" t="s">
        <v>102</v>
      </c>
      <c r="B29" s="19" t="s">
        <v>56</v>
      </c>
      <c r="C29" s="16">
        <v>34396</v>
      </c>
      <c r="D29" s="2">
        <v>27464.74</v>
      </c>
      <c r="E29" s="2">
        <v>37672.65</v>
      </c>
      <c r="F29" s="2">
        <v>37423.78</v>
      </c>
      <c r="G29" s="2">
        <v>34862.550000000003</v>
      </c>
      <c r="H29" s="8"/>
      <c r="I29" s="2">
        <v>25000</v>
      </c>
      <c r="J29" s="2">
        <v>35000</v>
      </c>
      <c r="K29" s="8"/>
      <c r="L29" s="2">
        <v>30000</v>
      </c>
      <c r="M29" s="7">
        <f t="shared" si="0"/>
        <v>-5000</v>
      </c>
    </row>
    <row r="30" spans="1:13" ht="15" x14ac:dyDescent="0.2">
      <c r="A30" s="20" t="s">
        <v>101</v>
      </c>
      <c r="B30" s="19" t="s">
        <v>100</v>
      </c>
      <c r="C30" s="16">
        <v>10778</v>
      </c>
      <c r="D30" s="2">
        <v>10367.9</v>
      </c>
      <c r="E30" s="2">
        <v>12796.5</v>
      </c>
      <c r="F30" s="2">
        <v>5873</v>
      </c>
      <c r="G30" s="2">
        <v>2209</v>
      </c>
      <c r="H30" s="8"/>
      <c r="I30" s="2">
        <v>20000</v>
      </c>
      <c r="J30" s="2">
        <v>5000</v>
      </c>
      <c r="K30" s="8"/>
      <c r="L30" s="2">
        <v>5000</v>
      </c>
      <c r="M30" s="7">
        <f t="shared" si="0"/>
        <v>0</v>
      </c>
    </row>
    <row r="31" spans="1:13" ht="15" x14ac:dyDescent="0.2">
      <c r="A31" s="20">
        <v>6031125</v>
      </c>
      <c r="B31" s="19" t="s">
        <v>99</v>
      </c>
      <c r="C31" s="16"/>
      <c r="D31" s="2"/>
      <c r="E31" s="2"/>
      <c r="F31" s="2"/>
      <c r="G31" s="2">
        <v>38</v>
      </c>
      <c r="H31" s="8"/>
      <c r="I31" s="2"/>
      <c r="J31" s="2"/>
      <c r="K31" s="8"/>
      <c r="L31" s="2">
        <v>5000</v>
      </c>
      <c r="M31" s="7">
        <f t="shared" si="0"/>
        <v>5000</v>
      </c>
    </row>
    <row r="32" spans="1:13" ht="15" x14ac:dyDescent="0.2">
      <c r="A32" s="20" t="s">
        <v>98</v>
      </c>
      <c r="B32" s="19" t="s">
        <v>18</v>
      </c>
      <c r="C32" s="16">
        <v>79702</v>
      </c>
      <c r="D32" s="2">
        <v>130573.42</v>
      </c>
      <c r="E32" s="2">
        <v>122123.95</v>
      </c>
      <c r="F32" s="2">
        <v>133717.14000000001</v>
      </c>
      <c r="G32" s="2">
        <v>104933.58</v>
      </c>
      <c r="H32" s="8"/>
      <c r="I32" s="2">
        <v>150000</v>
      </c>
      <c r="J32" s="2">
        <v>150000</v>
      </c>
      <c r="K32" s="8"/>
      <c r="L32" s="2">
        <v>150000</v>
      </c>
      <c r="M32" s="7">
        <f t="shared" si="0"/>
        <v>0</v>
      </c>
    </row>
    <row r="33" spans="1:13" ht="15" x14ac:dyDescent="0.2">
      <c r="A33" s="20" t="s">
        <v>97</v>
      </c>
      <c r="B33" s="19" t="s">
        <v>16</v>
      </c>
      <c r="C33" s="16">
        <v>1251</v>
      </c>
      <c r="D33" s="2">
        <v>1205.47</v>
      </c>
      <c r="E33" s="2">
        <v>676.74</v>
      </c>
      <c r="F33" s="2">
        <v>26669.61</v>
      </c>
      <c r="G33" s="2">
        <v>20247.98</v>
      </c>
      <c r="H33" s="8"/>
      <c r="I33" s="2">
        <v>1000</v>
      </c>
      <c r="J33" s="2">
        <v>25000</v>
      </c>
      <c r="K33" s="8"/>
      <c r="L33" s="2">
        <v>80000</v>
      </c>
      <c r="M33" s="7">
        <f t="shared" si="0"/>
        <v>55000</v>
      </c>
    </row>
    <row r="34" spans="1:13" ht="15" x14ac:dyDescent="0.2">
      <c r="A34" s="20" t="s">
        <v>96</v>
      </c>
      <c r="B34" s="19" t="s">
        <v>95</v>
      </c>
      <c r="C34" s="16">
        <v>12089</v>
      </c>
      <c r="D34" s="2">
        <v>7365.48</v>
      </c>
      <c r="E34" s="2">
        <v>12852.77</v>
      </c>
      <c r="F34" s="2">
        <v>30031.31</v>
      </c>
      <c r="G34" s="2">
        <v>9768.5400000000009</v>
      </c>
      <c r="H34" s="8"/>
      <c r="I34" s="2">
        <v>15000</v>
      </c>
      <c r="J34" s="2">
        <v>13000</v>
      </c>
      <c r="K34" s="8"/>
      <c r="L34" s="2">
        <v>12000</v>
      </c>
      <c r="M34" s="7">
        <f t="shared" si="0"/>
        <v>-1000</v>
      </c>
    </row>
    <row r="35" spans="1:13" ht="15" x14ac:dyDescent="0.2">
      <c r="A35" s="20">
        <v>6031425</v>
      </c>
      <c r="B35" s="19" t="s">
        <v>94</v>
      </c>
      <c r="C35" s="16">
        <v>0</v>
      </c>
      <c r="D35" s="2"/>
      <c r="E35" s="2"/>
      <c r="F35" s="2">
        <v>95</v>
      </c>
      <c r="G35" s="2">
        <v>596.29999999999995</v>
      </c>
      <c r="H35" s="8"/>
      <c r="I35" s="2"/>
      <c r="J35" s="2">
        <v>1000</v>
      </c>
      <c r="K35" s="8"/>
      <c r="L35" s="2">
        <v>2000</v>
      </c>
      <c r="M35" s="7">
        <f t="shared" si="0"/>
        <v>1000</v>
      </c>
    </row>
    <row r="36" spans="1:13" ht="15" x14ac:dyDescent="0.2">
      <c r="A36" s="20">
        <v>6031450</v>
      </c>
      <c r="B36" s="19" t="s">
        <v>93</v>
      </c>
      <c r="C36" s="16">
        <v>0</v>
      </c>
      <c r="D36" s="2"/>
      <c r="E36" s="2"/>
      <c r="F36" s="2">
        <v>3769.13</v>
      </c>
      <c r="G36" s="2">
        <v>950</v>
      </c>
      <c r="H36" s="8"/>
      <c r="I36" s="2"/>
      <c r="J36" s="2">
        <v>1000</v>
      </c>
      <c r="K36" s="8"/>
      <c r="L36" s="2">
        <v>2000</v>
      </c>
      <c r="M36" s="7">
        <f t="shared" si="0"/>
        <v>1000</v>
      </c>
    </row>
    <row r="37" spans="1:13" ht="15" x14ac:dyDescent="0.2">
      <c r="A37" s="20">
        <v>6031475</v>
      </c>
      <c r="B37" s="19" t="s">
        <v>92</v>
      </c>
      <c r="C37" s="16">
        <v>0</v>
      </c>
      <c r="D37" s="2"/>
      <c r="E37" s="2"/>
      <c r="F37" s="2">
        <v>24300.38</v>
      </c>
      <c r="G37" s="2">
        <v>22633.52</v>
      </c>
      <c r="H37" s="8"/>
      <c r="I37" s="2">
        <v>14000</v>
      </c>
      <c r="J37" s="2">
        <v>25000</v>
      </c>
      <c r="K37" s="8"/>
      <c r="L37" s="2">
        <v>25000</v>
      </c>
      <c r="M37" s="7">
        <f t="shared" si="0"/>
        <v>0</v>
      </c>
    </row>
    <row r="38" spans="1:13" ht="15" x14ac:dyDescent="0.2">
      <c r="A38" s="20" t="s">
        <v>91</v>
      </c>
      <c r="B38" s="19" t="s">
        <v>12</v>
      </c>
      <c r="C38" s="16">
        <v>3315</v>
      </c>
      <c r="D38" s="2">
        <v>12980.28</v>
      </c>
      <c r="E38" s="2">
        <v>9569.81</v>
      </c>
      <c r="F38" s="2">
        <v>30857.39</v>
      </c>
      <c r="G38" s="2">
        <v>14425.14</v>
      </c>
      <c r="H38" s="8"/>
      <c r="I38" s="2">
        <v>12000</v>
      </c>
      <c r="J38" s="2">
        <v>15000</v>
      </c>
      <c r="K38" s="8"/>
      <c r="L38" s="2">
        <v>10000</v>
      </c>
      <c r="M38" s="7">
        <f t="shared" si="0"/>
        <v>-5000</v>
      </c>
    </row>
    <row r="39" spans="1:13" ht="15" x14ac:dyDescent="0.2">
      <c r="A39" s="20">
        <v>6031550</v>
      </c>
      <c r="B39" s="19" t="s">
        <v>90</v>
      </c>
      <c r="C39" s="16">
        <v>0</v>
      </c>
      <c r="D39" s="2"/>
      <c r="E39" s="2"/>
      <c r="F39" s="2">
        <v>38652.86</v>
      </c>
      <c r="G39" s="2">
        <v>21462.78</v>
      </c>
      <c r="H39" s="8"/>
      <c r="I39" s="2">
        <v>8000</v>
      </c>
      <c r="J39" s="2">
        <v>20000</v>
      </c>
      <c r="K39" s="8"/>
      <c r="L39" s="2">
        <v>12000</v>
      </c>
      <c r="M39" s="7">
        <f t="shared" si="0"/>
        <v>-8000</v>
      </c>
    </row>
    <row r="40" spans="1:13" ht="15" x14ac:dyDescent="0.2">
      <c r="A40" s="20">
        <v>6031600</v>
      </c>
      <c r="B40" s="19" t="s">
        <v>10</v>
      </c>
      <c r="C40" s="16">
        <v>0</v>
      </c>
      <c r="D40" s="2"/>
      <c r="E40" s="2"/>
      <c r="F40" s="2">
        <v>127.5</v>
      </c>
      <c r="G40" s="2">
        <v>0</v>
      </c>
      <c r="H40" s="8"/>
      <c r="I40" s="2"/>
      <c r="J40" s="2">
        <v>0</v>
      </c>
      <c r="K40" s="8"/>
      <c r="L40" s="2"/>
      <c r="M40" s="7">
        <f t="shared" si="0"/>
        <v>0</v>
      </c>
    </row>
    <row r="41" spans="1:13" ht="15" x14ac:dyDescent="0.2">
      <c r="A41" s="20" t="s">
        <v>89</v>
      </c>
      <c r="B41" s="19" t="s">
        <v>8</v>
      </c>
      <c r="C41" s="16">
        <v>7736</v>
      </c>
      <c r="D41" s="2">
        <v>5581.8</v>
      </c>
      <c r="E41" s="2">
        <v>2006.93</v>
      </c>
      <c r="F41" s="2">
        <v>9088.06</v>
      </c>
      <c r="G41" s="2">
        <v>11581.99</v>
      </c>
      <c r="H41" s="8"/>
      <c r="I41" s="2">
        <v>5000</v>
      </c>
      <c r="J41" s="2">
        <v>11000</v>
      </c>
      <c r="K41" s="8"/>
      <c r="L41" s="2">
        <v>10000</v>
      </c>
      <c r="M41" s="7">
        <f t="shared" si="0"/>
        <v>-1000</v>
      </c>
    </row>
    <row r="42" spans="1:13" ht="15" x14ac:dyDescent="0.2">
      <c r="A42" s="20" t="s">
        <v>88</v>
      </c>
      <c r="B42" s="19" t="s">
        <v>6</v>
      </c>
      <c r="C42" s="16">
        <v>22395</v>
      </c>
      <c r="D42" s="2">
        <v>13233.24</v>
      </c>
      <c r="E42" s="2">
        <v>6173.44</v>
      </c>
      <c r="F42" s="2">
        <v>18739.400000000001</v>
      </c>
      <c r="G42" s="2">
        <v>51377.85</v>
      </c>
      <c r="H42" s="8"/>
      <c r="I42" s="2">
        <v>10000</v>
      </c>
      <c r="J42" s="2">
        <v>50000</v>
      </c>
      <c r="K42" s="8"/>
      <c r="L42" s="2">
        <v>1000</v>
      </c>
      <c r="M42" s="7">
        <f t="shared" si="0"/>
        <v>-49000</v>
      </c>
    </row>
    <row r="43" spans="1:13" ht="15" x14ac:dyDescent="0.2">
      <c r="A43" s="20" t="s">
        <v>87</v>
      </c>
      <c r="B43" s="19" t="s">
        <v>86</v>
      </c>
      <c r="C43" s="16">
        <v>0</v>
      </c>
      <c r="D43" s="2">
        <v>1016.49</v>
      </c>
      <c r="E43" s="2">
        <v>746.03</v>
      </c>
      <c r="F43" s="2">
        <v>3306.25</v>
      </c>
      <c r="G43" s="2">
        <v>1580.17</v>
      </c>
      <c r="H43" s="8"/>
      <c r="I43" s="2">
        <v>1000</v>
      </c>
      <c r="J43" s="2">
        <v>1000</v>
      </c>
      <c r="K43" s="8"/>
      <c r="L43" s="2">
        <v>1500</v>
      </c>
      <c r="M43" s="7">
        <f t="shared" si="0"/>
        <v>500</v>
      </c>
    </row>
    <row r="44" spans="1:13" ht="15" x14ac:dyDescent="0.2">
      <c r="A44" s="20" t="s">
        <v>85</v>
      </c>
      <c r="B44" s="19" t="s">
        <v>5</v>
      </c>
      <c r="C44" s="16">
        <v>69</v>
      </c>
      <c r="D44" s="2">
        <v>141252</v>
      </c>
      <c r="E44" s="2">
        <v>86987.44</v>
      </c>
      <c r="F44" s="2">
        <v>13770.45</v>
      </c>
      <c r="G44" s="2">
        <v>21564.93</v>
      </c>
      <c r="H44" s="8"/>
      <c r="I44" s="2">
        <v>0</v>
      </c>
      <c r="J44" s="2">
        <v>20000</v>
      </c>
      <c r="K44" s="8"/>
      <c r="L44" s="2">
        <v>12000</v>
      </c>
      <c r="M44" s="7">
        <f t="shared" si="0"/>
        <v>-8000</v>
      </c>
    </row>
    <row r="45" spans="1:13" ht="15" x14ac:dyDescent="0.2">
      <c r="A45" s="18"/>
      <c r="B45" s="17"/>
      <c r="C45" s="16"/>
      <c r="D45" s="2"/>
      <c r="E45" s="2"/>
      <c r="F45" s="2"/>
      <c r="G45" s="2"/>
      <c r="H45" s="8"/>
      <c r="I45" s="2"/>
      <c r="J45" s="2"/>
      <c r="K45" s="8"/>
      <c r="L45" s="2"/>
    </row>
    <row r="46" spans="1:13" ht="15" x14ac:dyDescent="0.25">
      <c r="A46" s="15" t="s">
        <v>4</v>
      </c>
      <c r="B46" s="14" t="s">
        <v>84</v>
      </c>
      <c r="C46" s="13">
        <f>SUM(C5:C45)</f>
        <v>1579629</v>
      </c>
      <c r="D46" s="2">
        <f>SUM(D5:D45)</f>
        <v>1937252.9199999997</v>
      </c>
      <c r="E46" s="2">
        <f>SUM(E5:E45)</f>
        <v>1746817.6199999994</v>
      </c>
      <c r="F46" s="2">
        <f>SUM(F5:F45)</f>
        <v>2558523.8799999994</v>
      </c>
      <c r="G46" s="2">
        <f>SUM(G5:G45)</f>
        <v>2381654.5900000008</v>
      </c>
      <c r="H46" s="8"/>
      <c r="I46" s="2">
        <f>SUM(I5:I45)</f>
        <v>2840324.91</v>
      </c>
      <c r="J46" s="2">
        <f>SUM(J5:J45)</f>
        <v>3165204</v>
      </c>
      <c r="K46" s="8"/>
      <c r="L46" s="2">
        <f>SUM(L5:L45)</f>
        <v>3309812</v>
      </c>
      <c r="M46" s="7">
        <f>+L46-J46</f>
        <v>144608</v>
      </c>
    </row>
    <row r="47" spans="1:13" ht="15" x14ac:dyDescent="0.2">
      <c r="D47" s="2"/>
      <c r="E47" s="2"/>
      <c r="F47" s="2"/>
      <c r="G47" s="2"/>
      <c r="H47" s="8"/>
      <c r="I47" s="2"/>
      <c r="J47" s="2"/>
      <c r="K47" s="8"/>
      <c r="L47" s="2"/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M3:M47">
    <cfRule type="cellIs" dxfId="5" priority="1" operator="greaterThan">
      <formula>0</formula>
    </cfRule>
  </conditionalFormatting>
  <pageMargins left="0.2" right="0.2" top="1" bottom="0.5" header="0.3" footer="0.3"/>
  <pageSetup paperSize="3" scale="87" fitToHeight="0" orientation="landscape" r:id="rId1"/>
  <headerFooter>
    <oddHeader>&amp;C&amp;"-,Bold"&amp;14&amp;K0070C0FY26 OPERATING BUDGET - DRAFT - 01.24.25
POLICE DEPARTMENT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E8BC1B-90BD-4927-B274-3AE8FF16E43A}">
  <sheetPr>
    <pageSetUpPr fitToPage="1"/>
  </sheetPr>
  <dimension ref="A1:O24"/>
  <sheetViews>
    <sheetView workbookViewId="0">
      <pane xSplit="2" ySplit="2" topLeftCell="C3" activePane="bottomRight" state="frozen"/>
      <selection activeCell="A66" sqref="A66:Q753"/>
      <selection pane="topRight" activeCell="A66" sqref="A66:Q753"/>
      <selection pane="bottomLeft" activeCell="A66" sqref="A66:Q753"/>
      <selection pane="bottomRight" activeCell="C3" sqref="C3"/>
    </sheetView>
  </sheetViews>
  <sheetFormatPr defaultColWidth="10.42578125" defaultRowHeight="14.25" x14ac:dyDescent="0.2"/>
  <cols>
    <col min="1" max="1" width="22" style="1" bestFit="1" customWidth="1"/>
    <col min="2" max="2" width="70.42578125" style="1" bestFit="1" customWidth="1"/>
    <col min="3" max="3" width="14.5703125" style="1" bestFit="1" customWidth="1"/>
    <col min="4" max="7" width="14.5703125" style="1" customWidth="1"/>
    <col min="8" max="8" width="5.140625" style="1" bestFit="1" customWidth="1"/>
    <col min="9" max="9" width="16.42578125" style="1" bestFit="1" customWidth="1"/>
    <col min="10" max="10" width="20" style="1" customWidth="1"/>
    <col min="11" max="11" width="2.7109375" style="1" customWidth="1"/>
    <col min="12" max="12" width="16.42578125" style="4" bestFit="1" customWidth="1"/>
    <col min="13" max="13" width="17.42578125" style="3" customWidth="1"/>
    <col min="14" max="14" width="12.7109375" style="1" bestFit="1" customWidth="1"/>
    <col min="15" max="15" width="13.28515625" style="2" bestFit="1" customWidth="1"/>
    <col min="16" max="16384" width="10.42578125" style="1"/>
  </cols>
  <sheetData>
    <row r="1" spans="1:13" ht="15" customHeight="1" x14ac:dyDescent="0.2">
      <c r="A1" s="40" t="s">
        <v>331</v>
      </c>
      <c r="B1" s="39" t="s">
        <v>330</v>
      </c>
      <c r="C1" s="49" t="s">
        <v>329</v>
      </c>
      <c r="D1" s="49" t="s">
        <v>328</v>
      </c>
      <c r="E1" s="49" t="s">
        <v>327</v>
      </c>
      <c r="F1" s="49" t="s">
        <v>326</v>
      </c>
      <c r="G1" s="49" t="s">
        <v>325</v>
      </c>
      <c r="H1" s="8"/>
      <c r="I1" s="49" t="s">
        <v>324</v>
      </c>
      <c r="J1" s="49" t="s">
        <v>323</v>
      </c>
      <c r="K1" s="8"/>
      <c r="L1" s="50" t="s">
        <v>322</v>
      </c>
      <c r="M1" s="48" t="s">
        <v>341</v>
      </c>
    </row>
    <row r="2" spans="1:13" ht="15" x14ac:dyDescent="0.2">
      <c r="A2" s="38"/>
      <c r="B2" s="37"/>
      <c r="C2" s="49"/>
      <c r="D2" s="49"/>
      <c r="E2" s="49"/>
      <c r="F2" s="49"/>
      <c r="G2" s="49"/>
      <c r="H2" s="8"/>
      <c r="I2" s="49"/>
      <c r="J2" s="49"/>
      <c r="K2" s="8"/>
      <c r="L2" s="50"/>
      <c r="M2" s="48"/>
    </row>
    <row r="3" spans="1:13" ht="15" x14ac:dyDescent="0.25">
      <c r="A3" s="24" t="s">
        <v>83</v>
      </c>
      <c r="B3" s="23" t="s">
        <v>82</v>
      </c>
      <c r="D3" s="2"/>
      <c r="E3" s="2"/>
      <c r="F3" s="2"/>
      <c r="G3" s="2"/>
      <c r="H3" s="8"/>
      <c r="I3" s="2"/>
      <c r="J3" s="2"/>
      <c r="K3" s="8"/>
      <c r="L3" s="2"/>
    </row>
    <row r="4" spans="1:13" ht="15" x14ac:dyDescent="0.25">
      <c r="A4" s="22" t="s">
        <v>47</v>
      </c>
      <c r="B4" s="21" t="s">
        <v>46</v>
      </c>
      <c r="D4" s="2"/>
      <c r="E4" s="2"/>
      <c r="F4" s="2"/>
      <c r="G4" s="2"/>
      <c r="H4" s="8"/>
      <c r="I4" s="2"/>
      <c r="J4" s="2"/>
      <c r="K4" s="8"/>
      <c r="L4" s="2"/>
    </row>
    <row r="5" spans="1:13" ht="15" x14ac:dyDescent="0.2">
      <c r="A5" s="20" t="s">
        <v>68</v>
      </c>
      <c r="B5" s="19" t="s">
        <v>44</v>
      </c>
      <c r="C5" s="16">
        <v>48451</v>
      </c>
      <c r="D5" s="2">
        <v>88856.51</v>
      </c>
      <c r="E5" s="2">
        <v>74977.039999999994</v>
      </c>
      <c r="F5" s="2">
        <v>104204.26</v>
      </c>
      <c r="G5" s="2">
        <v>74557.75</v>
      </c>
      <c r="H5" s="8"/>
      <c r="I5" s="2">
        <v>103599</v>
      </c>
      <c r="J5" s="2">
        <v>103599</v>
      </c>
      <c r="K5" s="8"/>
      <c r="L5" s="2">
        <v>108778</v>
      </c>
      <c r="M5" s="7">
        <f t="shared" ref="M5:M21" si="0">+L5-J5</f>
        <v>5179</v>
      </c>
    </row>
    <row r="6" spans="1:13" ht="15" x14ac:dyDescent="0.2">
      <c r="A6" s="20" t="s">
        <v>67</v>
      </c>
      <c r="B6" s="19" t="s">
        <v>42</v>
      </c>
      <c r="C6" s="16">
        <v>3883</v>
      </c>
      <c r="D6" s="2">
        <v>7534.55</v>
      </c>
      <c r="E6" s="2">
        <v>6082.32</v>
      </c>
      <c r="F6" s="2">
        <v>9557.49</v>
      </c>
      <c r="G6" s="2">
        <v>6003.92</v>
      </c>
      <c r="H6" s="8"/>
      <c r="I6" s="2">
        <v>8288</v>
      </c>
      <c r="J6" s="2">
        <v>8288</v>
      </c>
      <c r="K6" s="8"/>
      <c r="L6" s="2">
        <v>8702</v>
      </c>
      <c r="M6" s="7">
        <f t="shared" si="0"/>
        <v>414</v>
      </c>
    </row>
    <row r="7" spans="1:13" ht="15" x14ac:dyDescent="0.2">
      <c r="A7" s="20" t="s">
        <v>66</v>
      </c>
      <c r="B7" s="19" t="s">
        <v>40</v>
      </c>
      <c r="C7" s="16">
        <v>11397</v>
      </c>
      <c r="D7" s="2">
        <v>11398.2</v>
      </c>
      <c r="E7" s="2">
        <v>12847.24</v>
      </c>
      <c r="F7" s="2">
        <v>36232.839999999997</v>
      </c>
      <c r="G7" s="2">
        <v>49825.68</v>
      </c>
      <c r="H7" s="8"/>
      <c r="I7" s="2">
        <v>50740</v>
      </c>
      <c r="J7" s="2">
        <v>50740</v>
      </c>
      <c r="K7" s="8"/>
      <c r="L7" s="2">
        <v>83004</v>
      </c>
      <c r="M7" s="7">
        <f t="shared" si="0"/>
        <v>32264</v>
      </c>
    </row>
    <row r="8" spans="1:13" ht="15" x14ac:dyDescent="0.2">
      <c r="A8" s="20" t="s">
        <v>65</v>
      </c>
      <c r="B8" s="19" t="s">
        <v>64</v>
      </c>
      <c r="C8" s="16">
        <v>1389</v>
      </c>
      <c r="D8" s="2">
        <v>1644.01</v>
      </c>
      <c r="E8" s="2">
        <v>2017.34</v>
      </c>
      <c r="F8" s="2">
        <v>1439.93</v>
      </c>
      <c r="G8" s="2">
        <v>1261.51</v>
      </c>
      <c r="H8" s="8"/>
      <c r="I8" s="2">
        <v>3108</v>
      </c>
      <c r="J8" s="2">
        <v>3108</v>
      </c>
      <c r="K8" s="8"/>
      <c r="L8" s="2">
        <v>1766</v>
      </c>
      <c r="M8" s="7">
        <f t="shared" si="0"/>
        <v>-1342</v>
      </c>
    </row>
    <row r="9" spans="1:13" ht="15" x14ac:dyDescent="0.2">
      <c r="A9" s="20" t="s">
        <v>63</v>
      </c>
      <c r="B9" s="19" t="s">
        <v>62</v>
      </c>
      <c r="C9" s="16">
        <v>619</v>
      </c>
      <c r="D9" s="2">
        <v>1144.03</v>
      </c>
      <c r="E9" s="2">
        <v>1059.58</v>
      </c>
      <c r="F9" s="2">
        <v>1475.13</v>
      </c>
      <c r="G9" s="2">
        <v>883.75</v>
      </c>
      <c r="H9" s="8"/>
      <c r="I9" s="2">
        <v>1000</v>
      </c>
      <c r="J9" s="2">
        <v>1000</v>
      </c>
      <c r="K9" s="8"/>
      <c r="L9" s="2">
        <v>1000</v>
      </c>
      <c r="M9" s="7">
        <f t="shared" si="0"/>
        <v>0</v>
      </c>
    </row>
    <row r="10" spans="1:13" ht="15" x14ac:dyDescent="0.2">
      <c r="A10" s="20" t="s">
        <v>61</v>
      </c>
      <c r="B10" s="19" t="s">
        <v>38</v>
      </c>
      <c r="C10" s="16">
        <v>2386</v>
      </c>
      <c r="D10" s="2">
        <v>1856.23</v>
      </c>
      <c r="E10" s="2">
        <v>1566.85</v>
      </c>
      <c r="F10" s="2">
        <v>1388.72</v>
      </c>
      <c r="G10" s="2">
        <v>2825.01</v>
      </c>
      <c r="H10" s="8"/>
      <c r="I10" s="2">
        <v>3191</v>
      </c>
      <c r="J10" s="2">
        <v>3191</v>
      </c>
      <c r="K10" s="8"/>
      <c r="L10" s="2">
        <v>3350</v>
      </c>
      <c r="M10" s="7">
        <f t="shared" si="0"/>
        <v>159</v>
      </c>
    </row>
    <row r="11" spans="1:13" ht="15" x14ac:dyDescent="0.2">
      <c r="A11" s="20">
        <v>6040300</v>
      </c>
      <c r="B11" s="19" t="s">
        <v>37</v>
      </c>
      <c r="C11" s="16">
        <v>0</v>
      </c>
      <c r="D11" s="2">
        <v>0</v>
      </c>
      <c r="E11" s="2">
        <v>8572.33</v>
      </c>
      <c r="F11" s="2">
        <v>8903.25</v>
      </c>
      <c r="G11" s="2">
        <v>12032.64</v>
      </c>
      <c r="H11" s="8"/>
      <c r="I11" s="2">
        <v>10000</v>
      </c>
      <c r="J11" s="2">
        <v>10000</v>
      </c>
      <c r="K11" s="8"/>
      <c r="L11" s="2">
        <v>10000</v>
      </c>
      <c r="M11" s="7">
        <f t="shared" si="0"/>
        <v>0</v>
      </c>
    </row>
    <row r="12" spans="1:13" ht="15" x14ac:dyDescent="0.2">
      <c r="A12" s="20">
        <v>6040310</v>
      </c>
      <c r="B12" s="19" t="s">
        <v>36</v>
      </c>
      <c r="C12" s="16">
        <v>0</v>
      </c>
      <c r="D12" s="2">
        <v>0</v>
      </c>
      <c r="E12" s="2">
        <v>706.65</v>
      </c>
      <c r="F12" s="2">
        <v>830.74</v>
      </c>
      <c r="G12" s="2">
        <v>1028.21</v>
      </c>
      <c r="H12" s="8"/>
      <c r="I12" s="2">
        <v>900</v>
      </c>
      <c r="J12" s="2">
        <v>900</v>
      </c>
      <c r="K12" s="8"/>
      <c r="L12" s="2">
        <v>1000</v>
      </c>
      <c r="M12" s="7">
        <f t="shared" si="0"/>
        <v>100</v>
      </c>
    </row>
    <row r="13" spans="1:13" ht="15" x14ac:dyDescent="0.2">
      <c r="A13" s="20">
        <v>6040350</v>
      </c>
      <c r="B13" s="19" t="s">
        <v>33</v>
      </c>
      <c r="C13" s="16"/>
      <c r="D13" s="2"/>
      <c r="E13" s="2"/>
      <c r="F13" s="2">
        <v>563.01</v>
      </c>
      <c r="G13" s="2">
        <v>228.62</v>
      </c>
      <c r="H13" s="8"/>
      <c r="I13" s="2"/>
      <c r="J13" s="2">
        <v>0</v>
      </c>
      <c r="K13" s="8"/>
      <c r="L13" s="2">
        <f>+L11*3.08/100</f>
        <v>308</v>
      </c>
      <c r="M13" s="7">
        <f t="shared" si="0"/>
        <v>308</v>
      </c>
    </row>
    <row r="14" spans="1:13" ht="15" x14ac:dyDescent="0.2">
      <c r="A14" s="20" t="s">
        <v>60</v>
      </c>
      <c r="B14" s="19" t="s">
        <v>31</v>
      </c>
      <c r="C14" s="16">
        <v>4014</v>
      </c>
      <c r="D14" s="2">
        <v>4235.8900000000003</v>
      </c>
      <c r="E14" s="2">
        <v>2757.43</v>
      </c>
      <c r="F14" s="2">
        <v>3496.7</v>
      </c>
      <c r="G14" s="2">
        <v>2935.12</v>
      </c>
      <c r="H14" s="8"/>
      <c r="I14" s="2">
        <v>2500</v>
      </c>
      <c r="J14" s="2">
        <v>2500</v>
      </c>
      <c r="K14" s="8"/>
      <c r="L14" s="2">
        <v>3000</v>
      </c>
      <c r="M14" s="7">
        <f t="shared" si="0"/>
        <v>500</v>
      </c>
    </row>
    <row r="15" spans="1:13" ht="15" x14ac:dyDescent="0.2">
      <c r="A15" s="20" t="s">
        <v>59</v>
      </c>
      <c r="B15" s="19" t="s">
        <v>26</v>
      </c>
      <c r="C15" s="16">
        <v>473</v>
      </c>
      <c r="D15" s="2">
        <v>853.69</v>
      </c>
      <c r="E15" s="2">
        <v>16.989999999999998</v>
      </c>
      <c r="F15" s="2">
        <v>1099.22</v>
      </c>
      <c r="G15" s="2">
        <v>3000</v>
      </c>
      <c r="H15" s="8"/>
      <c r="I15" s="2">
        <v>1000</v>
      </c>
      <c r="J15" s="2">
        <v>1000</v>
      </c>
      <c r="K15" s="8"/>
      <c r="L15" s="2">
        <v>1500</v>
      </c>
      <c r="M15" s="7">
        <f t="shared" si="0"/>
        <v>500</v>
      </c>
    </row>
    <row r="16" spans="1:13" ht="15" x14ac:dyDescent="0.2">
      <c r="A16" s="20" t="s">
        <v>58</v>
      </c>
      <c r="B16" s="19" t="s">
        <v>22</v>
      </c>
      <c r="C16" s="16">
        <v>2193</v>
      </c>
      <c r="D16" s="2">
        <v>5278.05</v>
      </c>
      <c r="E16" s="2">
        <v>5053.07</v>
      </c>
      <c r="F16" s="2">
        <v>5451.43</v>
      </c>
      <c r="G16" s="2">
        <v>5036.46</v>
      </c>
      <c r="H16" s="8"/>
      <c r="I16" s="2">
        <v>8000</v>
      </c>
      <c r="J16" s="2">
        <v>8000</v>
      </c>
      <c r="K16" s="8"/>
      <c r="L16" s="2">
        <v>8000</v>
      </c>
      <c r="M16" s="7">
        <f t="shared" si="0"/>
        <v>0</v>
      </c>
    </row>
    <row r="17" spans="1:13" ht="15" x14ac:dyDescent="0.2">
      <c r="A17" s="20" t="s">
        <v>57</v>
      </c>
      <c r="B17" s="19" t="s">
        <v>56</v>
      </c>
      <c r="C17" s="16">
        <v>2199</v>
      </c>
      <c r="D17" s="2">
        <v>176.26</v>
      </c>
      <c r="E17" s="2">
        <v>2403.52</v>
      </c>
      <c r="F17" s="2">
        <v>2389.83</v>
      </c>
      <c r="G17" s="2">
        <v>355</v>
      </c>
      <c r="H17" s="8"/>
      <c r="I17" s="2">
        <v>2500</v>
      </c>
      <c r="J17" s="2">
        <v>2500</v>
      </c>
      <c r="K17" s="8"/>
      <c r="L17" s="2">
        <v>500</v>
      </c>
      <c r="M17" s="7">
        <f t="shared" si="0"/>
        <v>-2000</v>
      </c>
    </row>
    <row r="18" spans="1:13" ht="15" x14ac:dyDescent="0.2">
      <c r="A18" s="20" t="s">
        <v>55</v>
      </c>
      <c r="B18" s="19" t="s">
        <v>12</v>
      </c>
      <c r="C18" s="16">
        <v>0</v>
      </c>
      <c r="D18" s="2">
        <v>6329.32</v>
      </c>
      <c r="E18" s="2">
        <v>4338.3</v>
      </c>
      <c r="F18" s="2">
        <v>6937.69</v>
      </c>
      <c r="G18" s="2">
        <v>3215.93</v>
      </c>
      <c r="H18" s="8"/>
      <c r="I18" s="2">
        <v>5000</v>
      </c>
      <c r="J18" s="2">
        <v>5000</v>
      </c>
      <c r="K18" s="8"/>
      <c r="L18" s="2">
        <v>5000</v>
      </c>
      <c r="M18" s="7">
        <f t="shared" si="0"/>
        <v>0</v>
      </c>
    </row>
    <row r="19" spans="1:13" ht="15" x14ac:dyDescent="0.2">
      <c r="A19" s="20" t="s">
        <v>54</v>
      </c>
      <c r="B19" s="19" t="s">
        <v>8</v>
      </c>
      <c r="C19" s="16">
        <v>2718</v>
      </c>
      <c r="D19" s="2">
        <v>177.96</v>
      </c>
      <c r="E19" s="2">
        <v>142.22999999999999</v>
      </c>
      <c r="F19" s="2">
        <v>521.03</v>
      </c>
      <c r="G19" s="2">
        <v>36.24</v>
      </c>
      <c r="H19" s="8"/>
      <c r="I19" s="2">
        <v>150</v>
      </c>
      <c r="J19" s="2">
        <v>150</v>
      </c>
      <c r="K19" s="8"/>
      <c r="L19" s="2">
        <v>150</v>
      </c>
      <c r="M19" s="7">
        <f t="shared" si="0"/>
        <v>0</v>
      </c>
    </row>
    <row r="20" spans="1:13" ht="15" x14ac:dyDescent="0.2">
      <c r="A20" s="20" t="s">
        <v>53</v>
      </c>
      <c r="B20" s="19" t="s">
        <v>6</v>
      </c>
      <c r="C20" s="16">
        <v>380</v>
      </c>
      <c r="D20" s="2">
        <v>75.31</v>
      </c>
      <c r="E20" s="2">
        <v>377.06</v>
      </c>
      <c r="F20" s="2">
        <v>117.86</v>
      </c>
      <c r="G20" s="2">
        <v>93.92</v>
      </c>
      <c r="H20" s="8"/>
      <c r="I20" s="2">
        <v>2500</v>
      </c>
      <c r="J20" s="2">
        <v>2500</v>
      </c>
      <c r="K20" s="8"/>
      <c r="L20" s="2">
        <v>2500</v>
      </c>
      <c r="M20" s="7">
        <f t="shared" si="0"/>
        <v>0</v>
      </c>
    </row>
    <row r="21" spans="1:13" ht="15" x14ac:dyDescent="0.2">
      <c r="A21" s="20">
        <v>6042000</v>
      </c>
      <c r="B21" s="19" t="s">
        <v>52</v>
      </c>
      <c r="C21" s="16">
        <v>3327</v>
      </c>
      <c r="D21" s="2">
        <v>9920</v>
      </c>
      <c r="E21" s="2">
        <v>35098.980000000003</v>
      </c>
      <c r="F21" s="2">
        <v>3079.11</v>
      </c>
      <c r="G21" s="2"/>
      <c r="H21" s="8"/>
      <c r="I21" s="2"/>
      <c r="J21" s="2"/>
      <c r="K21" s="8"/>
      <c r="L21" s="2">
        <v>5000</v>
      </c>
      <c r="M21" s="7">
        <f t="shared" si="0"/>
        <v>5000</v>
      </c>
    </row>
    <row r="22" spans="1:13" ht="15" x14ac:dyDescent="0.2">
      <c r="A22" s="20"/>
      <c r="B22" s="19"/>
      <c r="C22" s="16"/>
      <c r="D22" s="2"/>
      <c r="E22" s="2"/>
      <c r="F22" s="2"/>
      <c r="G22" s="2"/>
      <c r="H22" s="8"/>
      <c r="I22" s="2"/>
      <c r="J22" s="2"/>
      <c r="K22" s="8"/>
      <c r="L22" s="2"/>
    </row>
    <row r="23" spans="1:13" ht="15" x14ac:dyDescent="0.25">
      <c r="A23" s="27"/>
      <c r="B23" s="26" t="s">
        <v>51</v>
      </c>
      <c r="C23" s="16">
        <f>SUM(C5:C21)</f>
        <v>83429</v>
      </c>
      <c r="D23" s="2">
        <f>SUM(D5:D21)</f>
        <v>139480.01</v>
      </c>
      <c r="E23" s="2">
        <f>SUM(E5:E21)</f>
        <v>158016.93</v>
      </c>
      <c r="F23" s="2">
        <f>SUM(F5:F21)</f>
        <v>187688.23999999996</v>
      </c>
      <c r="G23" s="2">
        <f>SUM(G5:G21)</f>
        <v>163319.75999999998</v>
      </c>
      <c r="H23" s="8"/>
      <c r="I23" s="2">
        <f>SUM(I5:I21)</f>
        <v>202476</v>
      </c>
      <c r="J23" s="2">
        <f>SUM(J5:J21)</f>
        <v>202476</v>
      </c>
      <c r="K23" s="8"/>
      <c r="L23" s="2">
        <f>SUM(L5:L21)</f>
        <v>243558</v>
      </c>
      <c r="M23" s="7">
        <f>+L23-J23</f>
        <v>41082</v>
      </c>
    </row>
    <row r="24" spans="1:13" ht="15" x14ac:dyDescent="0.25">
      <c r="A24" s="27"/>
      <c r="B24" s="26"/>
      <c r="C24" s="16"/>
      <c r="D24" s="2"/>
      <c r="E24" s="2"/>
      <c r="F24" s="2"/>
      <c r="G24" s="2"/>
      <c r="H24" s="8"/>
      <c r="I24" s="2"/>
      <c r="J24" s="2"/>
      <c r="K24" s="8"/>
      <c r="L24" s="2"/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M3:M24">
    <cfRule type="cellIs" dxfId="4" priority="1" operator="greaterThan">
      <formula>0</formula>
    </cfRule>
  </conditionalFormatting>
  <pageMargins left="0.2" right="0.2" top="1" bottom="0.5" header="0.3" footer="0.3"/>
  <pageSetup paperSize="3" scale="56" fitToHeight="0" orientation="landscape" r:id="rId1"/>
  <headerFooter>
    <oddHeader>&amp;C&amp;"-,Bold"&amp;14&amp;K0070C0FY26 OPERATING BUDGET - DRAFT - 01.24.25
STREETS / MAINTENANCE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728863-A159-4BDD-B2AC-B5A16EB6D2C0}">
  <sheetPr>
    <pageSetUpPr fitToPage="1"/>
  </sheetPr>
  <dimension ref="A1:O29"/>
  <sheetViews>
    <sheetView workbookViewId="0">
      <pane xSplit="2" ySplit="2" topLeftCell="C3" activePane="bottomRight" state="frozen"/>
      <selection activeCell="A66" sqref="A66:Q753"/>
      <selection pane="topRight" activeCell="A66" sqref="A66:Q753"/>
      <selection pane="bottomLeft" activeCell="A66" sqref="A66:Q753"/>
      <selection pane="bottomRight" activeCell="C3" sqref="C3"/>
    </sheetView>
  </sheetViews>
  <sheetFormatPr defaultColWidth="10.42578125" defaultRowHeight="14.25" x14ac:dyDescent="0.2"/>
  <cols>
    <col min="1" max="1" width="22" style="1" bestFit="1" customWidth="1"/>
    <col min="2" max="2" width="70.42578125" style="1" bestFit="1" customWidth="1"/>
    <col min="3" max="3" width="14.5703125" style="1" bestFit="1" customWidth="1"/>
    <col min="4" max="7" width="14.5703125" style="1" customWidth="1"/>
    <col min="8" max="8" width="5.140625" style="1" bestFit="1" customWidth="1"/>
    <col min="9" max="9" width="16.42578125" style="1" bestFit="1" customWidth="1"/>
    <col min="10" max="10" width="20" style="1" customWidth="1"/>
    <col min="11" max="11" width="2.7109375" style="1" customWidth="1"/>
    <col min="12" max="12" width="16.42578125" style="4" bestFit="1" customWidth="1"/>
    <col min="13" max="13" width="17.42578125" style="3" customWidth="1"/>
    <col min="14" max="14" width="12.7109375" style="1" bestFit="1" customWidth="1"/>
    <col min="15" max="15" width="13.28515625" style="2" bestFit="1" customWidth="1"/>
    <col min="16" max="16384" width="10.42578125" style="1"/>
  </cols>
  <sheetData>
    <row r="1" spans="1:13" ht="15" customHeight="1" x14ac:dyDescent="0.2">
      <c r="A1" s="40" t="s">
        <v>331</v>
      </c>
      <c r="B1" s="39" t="s">
        <v>330</v>
      </c>
      <c r="C1" s="49" t="s">
        <v>329</v>
      </c>
      <c r="D1" s="49" t="s">
        <v>328</v>
      </c>
      <c r="E1" s="49" t="s">
        <v>327</v>
      </c>
      <c r="F1" s="49" t="s">
        <v>326</v>
      </c>
      <c r="G1" s="49" t="s">
        <v>325</v>
      </c>
      <c r="H1" s="8"/>
      <c r="I1" s="49" t="s">
        <v>324</v>
      </c>
      <c r="J1" s="49" t="s">
        <v>323</v>
      </c>
      <c r="K1" s="8"/>
      <c r="L1" s="50" t="s">
        <v>322</v>
      </c>
      <c r="M1" s="48" t="s">
        <v>341</v>
      </c>
    </row>
    <row r="2" spans="1:13" ht="15" x14ac:dyDescent="0.2">
      <c r="A2" s="38"/>
      <c r="B2" s="37"/>
      <c r="C2" s="49"/>
      <c r="D2" s="49"/>
      <c r="E2" s="49"/>
      <c r="F2" s="49"/>
      <c r="G2" s="49"/>
      <c r="H2" s="8"/>
      <c r="I2" s="49"/>
      <c r="J2" s="49"/>
      <c r="K2" s="8"/>
      <c r="L2" s="50"/>
      <c r="M2" s="48"/>
    </row>
    <row r="3" spans="1:13" ht="15" x14ac:dyDescent="0.25">
      <c r="A3" s="24" t="s">
        <v>244</v>
      </c>
      <c r="B3" s="23" t="s">
        <v>243</v>
      </c>
      <c r="D3" s="2"/>
      <c r="E3" s="2"/>
      <c r="F3" s="2"/>
      <c r="G3" s="2"/>
      <c r="H3" s="8"/>
      <c r="I3" s="2"/>
      <c r="J3" s="2"/>
      <c r="K3" s="8"/>
      <c r="L3" s="2"/>
    </row>
    <row r="4" spans="1:13" ht="15" x14ac:dyDescent="0.25">
      <c r="A4" s="22" t="s">
        <v>47</v>
      </c>
      <c r="B4" s="21" t="s">
        <v>46</v>
      </c>
      <c r="D4" s="2"/>
      <c r="E4" s="2"/>
      <c r="F4" s="2"/>
      <c r="G4" s="2"/>
      <c r="H4" s="8"/>
      <c r="I4" s="2"/>
      <c r="J4" s="2"/>
      <c r="K4" s="8"/>
      <c r="L4" s="2"/>
    </row>
    <row r="5" spans="1:13" ht="15" x14ac:dyDescent="0.2">
      <c r="A5" s="20" t="s">
        <v>185</v>
      </c>
      <c r="B5" s="19" t="s">
        <v>44</v>
      </c>
      <c r="C5" s="16">
        <v>76083</v>
      </c>
      <c r="D5" s="2">
        <v>79040.23</v>
      </c>
      <c r="E5" s="2">
        <v>43912.42</v>
      </c>
      <c r="F5" s="2">
        <v>78104.09</v>
      </c>
      <c r="G5" s="2">
        <v>56820.800000000003</v>
      </c>
      <c r="H5" s="8"/>
      <c r="I5" s="2">
        <v>73917</v>
      </c>
      <c r="J5" s="2">
        <v>73917</v>
      </c>
      <c r="K5" s="8"/>
      <c r="L5" s="2">
        <v>76871</v>
      </c>
      <c r="M5" s="7">
        <f t="shared" ref="M5:M25" si="0">+L5-J5</f>
        <v>2954</v>
      </c>
    </row>
    <row r="6" spans="1:13" ht="15" x14ac:dyDescent="0.2">
      <c r="A6" s="20" t="s">
        <v>184</v>
      </c>
      <c r="B6" s="19" t="s">
        <v>42</v>
      </c>
      <c r="C6" s="16">
        <v>6414</v>
      </c>
      <c r="D6" s="2">
        <v>6815.97</v>
      </c>
      <c r="E6" s="2">
        <v>3560.42</v>
      </c>
      <c r="F6" s="2">
        <v>6311.4</v>
      </c>
      <c r="G6" s="2">
        <v>4580.1099999999997</v>
      </c>
      <c r="H6" s="8"/>
      <c r="I6" s="2">
        <f>539+5374</f>
        <v>5913</v>
      </c>
      <c r="J6" s="2">
        <v>5913</v>
      </c>
      <c r="K6" s="8"/>
      <c r="L6" s="2">
        <v>6150</v>
      </c>
      <c r="M6" s="7">
        <f t="shared" si="0"/>
        <v>237</v>
      </c>
    </row>
    <row r="7" spans="1:13" ht="15" x14ac:dyDescent="0.2">
      <c r="A7" s="20" t="s">
        <v>183</v>
      </c>
      <c r="B7" s="19" t="s">
        <v>40</v>
      </c>
      <c r="C7" s="16">
        <v>33023</v>
      </c>
      <c r="D7" s="2">
        <v>43423.3</v>
      </c>
      <c r="E7" s="2">
        <v>24854.54</v>
      </c>
      <c r="F7" s="2">
        <v>32649.040000000001</v>
      </c>
      <c r="G7" s="2">
        <v>29087.64</v>
      </c>
      <c r="H7" s="8"/>
      <c r="I7" s="2">
        <v>36757</v>
      </c>
      <c r="J7" s="2">
        <v>36756</v>
      </c>
      <c r="K7" s="8"/>
      <c r="L7" s="2">
        <v>45470</v>
      </c>
      <c r="M7" s="7">
        <f t="shared" si="0"/>
        <v>8714</v>
      </c>
    </row>
    <row r="8" spans="1:13" ht="15" x14ac:dyDescent="0.2">
      <c r="A8" s="20" t="s">
        <v>182</v>
      </c>
      <c r="B8" s="19" t="s">
        <v>64</v>
      </c>
      <c r="C8" s="16">
        <v>1206</v>
      </c>
      <c r="D8" s="2">
        <v>1242.4000000000001</v>
      </c>
      <c r="E8" s="2">
        <v>0</v>
      </c>
      <c r="F8" s="2">
        <v>0</v>
      </c>
      <c r="G8" s="2">
        <v>0</v>
      </c>
      <c r="H8" s="8"/>
      <c r="I8" s="2"/>
      <c r="J8" s="2"/>
      <c r="K8" s="8"/>
      <c r="L8" s="2"/>
      <c r="M8" s="7">
        <f t="shared" si="0"/>
        <v>0</v>
      </c>
    </row>
    <row r="9" spans="1:13" ht="15" x14ac:dyDescent="0.2">
      <c r="A9" s="20" t="s">
        <v>181</v>
      </c>
      <c r="B9" s="19" t="s">
        <v>62</v>
      </c>
      <c r="C9" s="16">
        <v>1435</v>
      </c>
      <c r="D9" s="2">
        <v>-158.06</v>
      </c>
      <c r="E9" s="2">
        <v>0</v>
      </c>
      <c r="F9" s="2">
        <v>0</v>
      </c>
      <c r="G9" s="2">
        <v>284.5</v>
      </c>
      <c r="H9" s="8"/>
      <c r="I9" s="2">
        <v>500</v>
      </c>
      <c r="J9" s="2">
        <v>500</v>
      </c>
      <c r="K9" s="8"/>
      <c r="L9" s="2">
        <v>500</v>
      </c>
      <c r="M9" s="7">
        <f t="shared" si="0"/>
        <v>0</v>
      </c>
    </row>
    <row r="10" spans="1:13" ht="15" x14ac:dyDescent="0.2">
      <c r="A10" s="20" t="s">
        <v>180</v>
      </c>
      <c r="B10" s="19" t="s">
        <v>38</v>
      </c>
      <c r="C10" s="16">
        <v>391</v>
      </c>
      <c r="D10" s="2">
        <v>321.33999999999997</v>
      </c>
      <c r="E10" s="2">
        <v>1026.3</v>
      </c>
      <c r="F10" s="2">
        <v>1301.3599999999999</v>
      </c>
      <c r="G10" s="2">
        <v>955.77</v>
      </c>
      <c r="H10" s="8"/>
      <c r="I10" s="2">
        <v>325</v>
      </c>
      <c r="J10" s="2">
        <v>326</v>
      </c>
      <c r="K10" s="8"/>
      <c r="L10" s="2">
        <v>339</v>
      </c>
      <c r="M10" s="7">
        <f t="shared" si="0"/>
        <v>13</v>
      </c>
    </row>
    <row r="11" spans="1:13" ht="15" x14ac:dyDescent="0.2">
      <c r="A11" s="20" t="s">
        <v>179</v>
      </c>
      <c r="B11" s="19" t="s">
        <v>37</v>
      </c>
      <c r="C11" s="16">
        <v>16553</v>
      </c>
      <c r="D11" s="2">
        <v>57169.25</v>
      </c>
      <c r="E11" s="2">
        <v>81223.45</v>
      </c>
      <c r="F11" s="2">
        <v>80574.27</v>
      </c>
      <c r="G11" s="2">
        <v>91053.41</v>
      </c>
      <c r="H11" s="8"/>
      <c r="I11" s="2">
        <v>83250</v>
      </c>
      <c r="J11" s="2">
        <v>83250</v>
      </c>
      <c r="K11" s="8"/>
      <c r="L11" s="2">
        <v>94825</v>
      </c>
      <c r="M11" s="7">
        <f t="shared" si="0"/>
        <v>11575</v>
      </c>
    </row>
    <row r="12" spans="1:13" ht="15" x14ac:dyDescent="0.2">
      <c r="A12" s="20" t="s">
        <v>178</v>
      </c>
      <c r="B12" s="19" t="s">
        <v>36</v>
      </c>
      <c r="C12" s="16">
        <v>2648</v>
      </c>
      <c r="D12" s="2">
        <v>4799.67</v>
      </c>
      <c r="E12" s="2">
        <f>4917.14+80.26</f>
        <v>4997.4000000000005</v>
      </c>
      <c r="F12" s="2">
        <v>5512.81</v>
      </c>
      <c r="G12" s="2">
        <v>6809.54</v>
      </c>
      <c r="H12" s="8"/>
      <c r="I12" s="2">
        <v>8325</v>
      </c>
      <c r="J12" s="2">
        <v>8325</v>
      </c>
      <c r="K12" s="8"/>
      <c r="L12" s="2">
        <v>9450</v>
      </c>
      <c r="M12" s="7">
        <f t="shared" si="0"/>
        <v>1125</v>
      </c>
    </row>
    <row r="13" spans="1:13" ht="15" x14ac:dyDescent="0.2">
      <c r="A13" s="20" t="s">
        <v>177</v>
      </c>
      <c r="B13" s="19" t="s">
        <v>34</v>
      </c>
      <c r="C13" s="16">
        <v>0</v>
      </c>
      <c r="D13" s="2">
        <v>1173.17</v>
      </c>
      <c r="E13" s="2">
        <v>1248.1099999999999</v>
      </c>
      <c r="F13" s="2">
        <v>2017.2</v>
      </c>
      <c r="G13" s="2">
        <v>2958.49</v>
      </c>
      <c r="H13" s="8"/>
      <c r="I13" s="2">
        <v>3000</v>
      </c>
      <c r="J13" s="2">
        <v>3000</v>
      </c>
      <c r="K13" s="8"/>
      <c r="L13" s="2">
        <v>3000</v>
      </c>
      <c r="M13" s="7">
        <f t="shared" si="0"/>
        <v>0</v>
      </c>
    </row>
    <row r="14" spans="1:13" ht="15" x14ac:dyDescent="0.2">
      <c r="A14" s="20" t="s">
        <v>176</v>
      </c>
      <c r="B14" s="19" t="s">
        <v>33</v>
      </c>
      <c r="C14" s="16">
        <v>401</v>
      </c>
      <c r="D14" s="2">
        <v>362.49</v>
      </c>
      <c r="E14" s="2">
        <v>717.5</v>
      </c>
      <c r="F14" s="2">
        <v>8095.98</v>
      </c>
      <c r="G14" s="2">
        <v>-2299.39</v>
      </c>
      <c r="H14" s="8"/>
      <c r="I14" s="2">
        <v>366.3</v>
      </c>
      <c r="J14" s="2">
        <v>366</v>
      </c>
      <c r="K14" s="8"/>
      <c r="L14" s="2">
        <v>420</v>
      </c>
      <c r="M14" s="7">
        <f t="shared" si="0"/>
        <v>54</v>
      </c>
    </row>
    <row r="15" spans="1:13" ht="15" x14ac:dyDescent="0.2">
      <c r="A15" s="20" t="s">
        <v>175</v>
      </c>
      <c r="B15" s="19" t="s">
        <v>31</v>
      </c>
      <c r="C15" s="16">
        <v>10858</v>
      </c>
      <c r="D15" s="2">
        <v>10186.4</v>
      </c>
      <c r="E15" s="2">
        <v>7670.93</v>
      </c>
      <c r="F15" s="2">
        <v>10989.56</v>
      </c>
      <c r="G15" s="2">
        <v>8531.8700000000008</v>
      </c>
      <c r="H15" s="8"/>
      <c r="I15" s="2">
        <v>11130</v>
      </c>
      <c r="J15" s="2">
        <v>11130</v>
      </c>
      <c r="K15" s="8"/>
      <c r="L15" s="2">
        <v>10000</v>
      </c>
      <c r="M15" s="7">
        <f t="shared" si="0"/>
        <v>-1130</v>
      </c>
    </row>
    <row r="16" spans="1:13" ht="15" x14ac:dyDescent="0.2">
      <c r="A16" s="20" t="s">
        <v>174</v>
      </c>
      <c r="B16" s="19" t="s">
        <v>29</v>
      </c>
      <c r="C16" s="16">
        <v>0</v>
      </c>
      <c r="D16" s="2">
        <v>780</v>
      </c>
      <c r="E16" s="2">
        <v>2040</v>
      </c>
      <c r="F16" s="2">
        <v>2880</v>
      </c>
      <c r="G16" s="2">
        <v>1928</v>
      </c>
      <c r="H16" s="8"/>
      <c r="I16" s="2">
        <v>2880</v>
      </c>
      <c r="J16" s="2">
        <v>2880</v>
      </c>
      <c r="K16" s="8"/>
      <c r="L16" s="2">
        <v>3400</v>
      </c>
      <c r="M16" s="7">
        <f t="shared" si="0"/>
        <v>520</v>
      </c>
    </row>
    <row r="17" spans="1:13" ht="15" x14ac:dyDescent="0.2">
      <c r="A17" s="20" t="s">
        <v>173</v>
      </c>
      <c r="B17" s="19" t="s">
        <v>26</v>
      </c>
      <c r="C17" s="16">
        <v>9812</v>
      </c>
      <c r="D17" s="2">
        <v>7179.74</v>
      </c>
      <c r="E17" s="2">
        <v>2565.46</v>
      </c>
      <c r="F17" s="2">
        <v>471.52</v>
      </c>
      <c r="G17" s="2">
        <v>2092.15</v>
      </c>
      <c r="H17" s="8"/>
      <c r="I17" s="2"/>
      <c r="J17" s="2">
        <v>0</v>
      </c>
      <c r="K17" s="8"/>
      <c r="L17" s="2"/>
      <c r="M17" s="7">
        <f t="shared" si="0"/>
        <v>0</v>
      </c>
    </row>
    <row r="18" spans="1:13" ht="15" x14ac:dyDescent="0.2">
      <c r="A18" s="20" t="s">
        <v>172</v>
      </c>
      <c r="B18" s="19" t="s">
        <v>22</v>
      </c>
      <c r="C18" s="16">
        <v>0</v>
      </c>
      <c r="D18" s="2">
        <v>678.62</v>
      </c>
      <c r="E18" s="2">
        <v>13.48</v>
      </c>
      <c r="F18" s="2">
        <v>151.41</v>
      </c>
      <c r="G18" s="2">
        <v>46.12</v>
      </c>
      <c r="H18" s="8"/>
      <c r="I18" s="2">
        <v>200</v>
      </c>
      <c r="J18" s="2">
        <v>200</v>
      </c>
      <c r="K18" s="8"/>
      <c r="L18" s="2">
        <v>100</v>
      </c>
      <c r="M18" s="7">
        <f t="shared" si="0"/>
        <v>-100</v>
      </c>
    </row>
    <row r="19" spans="1:13" ht="15" x14ac:dyDescent="0.2">
      <c r="A19" s="20" t="s">
        <v>171</v>
      </c>
      <c r="B19" s="19" t="s">
        <v>20</v>
      </c>
      <c r="C19" s="16">
        <v>170</v>
      </c>
      <c r="D19" s="2">
        <v>248.95</v>
      </c>
      <c r="E19" s="2">
        <v>1737.2</v>
      </c>
      <c r="F19" s="2">
        <v>0</v>
      </c>
      <c r="G19" s="2">
        <v>384.3</v>
      </c>
      <c r="H19" s="8"/>
      <c r="I19" s="2">
        <v>2500</v>
      </c>
      <c r="J19" s="2">
        <v>2500</v>
      </c>
      <c r="K19" s="8"/>
      <c r="L19" s="2">
        <v>1000</v>
      </c>
      <c r="M19" s="7">
        <f t="shared" si="0"/>
        <v>-1500</v>
      </c>
    </row>
    <row r="20" spans="1:13" ht="15" x14ac:dyDescent="0.2">
      <c r="A20" s="20" t="s">
        <v>170</v>
      </c>
      <c r="B20" s="19" t="s">
        <v>100</v>
      </c>
      <c r="C20" s="16">
        <v>274</v>
      </c>
      <c r="D20" s="2">
        <v>278.35000000000002</v>
      </c>
      <c r="E20" s="2">
        <v>188.23</v>
      </c>
      <c r="F20" s="2">
        <v>295.79000000000002</v>
      </c>
      <c r="G20" s="2">
        <v>467.01</v>
      </c>
      <c r="H20" s="8"/>
      <c r="I20" s="2">
        <v>500</v>
      </c>
      <c r="J20" s="2">
        <v>500</v>
      </c>
      <c r="K20" s="8"/>
      <c r="L20" s="2">
        <v>500</v>
      </c>
      <c r="M20" s="7">
        <f t="shared" si="0"/>
        <v>0</v>
      </c>
    </row>
    <row r="21" spans="1:13" ht="15" x14ac:dyDescent="0.2">
      <c r="A21" s="20" t="s">
        <v>169</v>
      </c>
      <c r="B21" s="19" t="s">
        <v>16</v>
      </c>
      <c r="C21" s="16">
        <v>0</v>
      </c>
      <c r="D21" s="2">
        <v>849.2</v>
      </c>
      <c r="E21" s="2"/>
      <c r="F21" s="2">
        <v>0</v>
      </c>
      <c r="G21" s="2">
        <v>0</v>
      </c>
      <c r="H21" s="8"/>
      <c r="I21" s="2"/>
      <c r="J21" s="2"/>
      <c r="K21" s="8"/>
      <c r="L21" s="2"/>
      <c r="M21" s="7">
        <f t="shared" si="0"/>
        <v>0</v>
      </c>
    </row>
    <row r="22" spans="1:13" ht="15" x14ac:dyDescent="0.2">
      <c r="A22" s="20" t="s">
        <v>168</v>
      </c>
      <c r="B22" s="19" t="s">
        <v>14</v>
      </c>
      <c r="C22" s="16">
        <v>156</v>
      </c>
      <c r="D22" s="2">
        <v>0</v>
      </c>
      <c r="E22" s="2">
        <v>0</v>
      </c>
      <c r="F22" s="2">
        <v>0</v>
      </c>
      <c r="G22" s="2">
        <v>0</v>
      </c>
      <c r="H22" s="8"/>
      <c r="I22" s="2">
        <v>1000</v>
      </c>
      <c r="J22" s="2">
        <v>1000</v>
      </c>
      <c r="K22" s="8"/>
      <c r="L22" s="2">
        <v>1000</v>
      </c>
      <c r="M22" s="7">
        <f t="shared" si="0"/>
        <v>0</v>
      </c>
    </row>
    <row r="23" spans="1:13" ht="15" x14ac:dyDescent="0.2">
      <c r="A23" s="20" t="s">
        <v>167</v>
      </c>
      <c r="B23" s="19" t="s">
        <v>12</v>
      </c>
      <c r="C23" s="16">
        <v>3361</v>
      </c>
      <c r="D23" s="2">
        <v>5796.52</v>
      </c>
      <c r="E23" s="2">
        <v>2531.19</v>
      </c>
      <c r="F23" s="2">
        <v>4850.5600000000004</v>
      </c>
      <c r="G23" s="2">
        <v>1653.74</v>
      </c>
      <c r="H23" s="8"/>
      <c r="I23" s="2">
        <v>7000</v>
      </c>
      <c r="J23" s="2">
        <v>7000</v>
      </c>
      <c r="K23" s="8"/>
      <c r="L23" s="2">
        <v>2500</v>
      </c>
      <c r="M23" s="7">
        <f t="shared" si="0"/>
        <v>-4500</v>
      </c>
    </row>
    <row r="24" spans="1:13" ht="15" x14ac:dyDescent="0.2">
      <c r="A24" s="20" t="s">
        <v>166</v>
      </c>
      <c r="B24" s="19" t="s">
        <v>8</v>
      </c>
      <c r="C24" s="16">
        <v>2862</v>
      </c>
      <c r="D24" s="2">
        <v>2240.1999999999998</v>
      </c>
      <c r="E24" s="2">
        <v>331.83</v>
      </c>
      <c r="F24" s="2">
        <v>65.14</v>
      </c>
      <c r="G24" s="2">
        <v>447.89</v>
      </c>
      <c r="H24" s="8"/>
      <c r="I24" s="2">
        <v>1500</v>
      </c>
      <c r="J24" s="2">
        <v>1500</v>
      </c>
      <c r="K24" s="8"/>
      <c r="L24" s="2">
        <v>1000</v>
      </c>
      <c r="M24" s="7">
        <f t="shared" si="0"/>
        <v>-500</v>
      </c>
    </row>
    <row r="25" spans="1:13" ht="15" x14ac:dyDescent="0.2">
      <c r="A25" s="20" t="s">
        <v>165</v>
      </c>
      <c r="B25" s="19" t="s">
        <v>6</v>
      </c>
      <c r="C25" s="16">
        <v>1185</v>
      </c>
      <c r="D25" s="2">
        <v>1175.76</v>
      </c>
      <c r="E25" s="2">
        <v>220</v>
      </c>
      <c r="F25" s="2">
        <v>883.97</v>
      </c>
      <c r="G25" s="2">
        <v>703</v>
      </c>
      <c r="H25" s="8"/>
      <c r="I25" s="2">
        <v>1500</v>
      </c>
      <c r="J25" s="2">
        <v>1500</v>
      </c>
      <c r="K25" s="8"/>
      <c r="L25" s="2">
        <v>1500</v>
      </c>
      <c r="M25" s="7">
        <f t="shared" si="0"/>
        <v>0</v>
      </c>
    </row>
    <row r="26" spans="1:13" ht="15" x14ac:dyDescent="0.2">
      <c r="A26" s="20">
        <v>6052000</v>
      </c>
      <c r="B26" s="19" t="s">
        <v>5</v>
      </c>
      <c r="C26" s="16"/>
      <c r="D26" s="2"/>
      <c r="E26" s="2"/>
      <c r="F26" s="2">
        <v>0</v>
      </c>
      <c r="G26" s="2">
        <v>0</v>
      </c>
      <c r="H26" s="8"/>
      <c r="I26" s="2"/>
      <c r="J26" s="2"/>
      <c r="K26" s="8"/>
      <c r="L26" s="2"/>
    </row>
    <row r="27" spans="1:13" ht="15" x14ac:dyDescent="0.2">
      <c r="A27" s="20"/>
      <c r="B27" s="19"/>
      <c r="C27" s="16"/>
      <c r="D27" s="2"/>
      <c r="E27" s="2"/>
      <c r="F27" s="2"/>
      <c r="G27" s="2"/>
      <c r="H27" s="8"/>
      <c r="I27" s="2"/>
      <c r="J27" s="2"/>
      <c r="K27" s="8"/>
      <c r="L27" s="2"/>
    </row>
    <row r="28" spans="1:13" ht="15" x14ac:dyDescent="0.25">
      <c r="A28" s="27"/>
      <c r="B28" s="26" t="s">
        <v>164</v>
      </c>
      <c r="C28" s="16">
        <f>SUM(C5:C26)</f>
        <v>166832</v>
      </c>
      <c r="D28" s="2">
        <f>SUM(D5:D26)</f>
        <v>223603.50000000003</v>
      </c>
      <c r="E28" s="2">
        <f>SUM(E5:E26)</f>
        <v>178838.46</v>
      </c>
      <c r="F28" s="2">
        <f>SUM(F5:F26)</f>
        <v>235154.10000000003</v>
      </c>
      <c r="G28" s="2">
        <f>SUM(G5:G26)</f>
        <v>206504.94999999998</v>
      </c>
      <c r="H28" s="8"/>
      <c r="I28" s="2">
        <f>SUM(I5:I26)</f>
        <v>240563.3</v>
      </c>
      <c r="J28" s="2">
        <f>SUM(J5:J26)</f>
        <v>240563</v>
      </c>
      <c r="K28" s="8"/>
      <c r="L28" s="2">
        <f>SUM(L5:L26)</f>
        <v>258025</v>
      </c>
      <c r="M28" s="7">
        <f>+L28-J28</f>
        <v>17462</v>
      </c>
    </row>
    <row r="29" spans="1:13" ht="15" x14ac:dyDescent="0.25">
      <c r="A29" s="27"/>
      <c r="B29" s="26"/>
      <c r="C29" s="16"/>
      <c r="D29" s="2"/>
      <c r="E29" s="2"/>
      <c r="F29" s="2"/>
      <c r="G29" s="2"/>
      <c r="H29" s="8"/>
      <c r="I29" s="2"/>
      <c r="J29" s="2"/>
      <c r="K29" s="8"/>
      <c r="L29" s="2"/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M5:M29">
    <cfRule type="cellIs" dxfId="3" priority="1" operator="greaterThan">
      <formula>0</formula>
    </cfRule>
  </conditionalFormatting>
  <pageMargins left="0.2" right="0.2" top="1" bottom="0.5" header="0.3" footer="0.3"/>
  <pageSetup paperSize="3" scale="56" fitToHeight="0" orientation="landscape" r:id="rId1"/>
  <headerFooter>
    <oddHeader>&amp;C&amp;"-,Bold"&amp;14&amp;K0070C0FY26 OPERATING BUDGET - DRAFT - 01.24.25
PARKING ENFORCEMENT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CDCE1C-5EA2-44E9-9D7B-F6D7603AB47F}">
  <sheetPr>
    <pageSetUpPr fitToPage="1"/>
  </sheetPr>
  <dimension ref="A1:O19"/>
  <sheetViews>
    <sheetView workbookViewId="0"/>
  </sheetViews>
  <sheetFormatPr defaultColWidth="10.42578125" defaultRowHeight="14.25" x14ac:dyDescent="0.2"/>
  <cols>
    <col min="1" max="1" width="22" style="1" bestFit="1" customWidth="1"/>
    <col min="2" max="2" width="70.42578125" style="1" bestFit="1" customWidth="1"/>
    <col min="3" max="3" width="14.5703125" style="1" bestFit="1" customWidth="1"/>
    <col min="4" max="7" width="14.5703125" style="1" customWidth="1"/>
    <col min="8" max="8" width="5.140625" style="1" bestFit="1" customWidth="1"/>
    <col min="9" max="9" width="16.42578125" style="1" bestFit="1" customWidth="1"/>
    <col min="10" max="10" width="20" style="1" customWidth="1"/>
    <col min="11" max="11" width="2.7109375" style="1" customWidth="1"/>
    <col min="12" max="12" width="16.42578125" style="4" bestFit="1" customWidth="1"/>
    <col min="13" max="13" width="17.42578125" style="3" customWidth="1"/>
    <col min="14" max="14" width="12.7109375" style="1" bestFit="1" customWidth="1"/>
    <col min="15" max="15" width="13.28515625" style="2" bestFit="1" customWidth="1"/>
    <col min="16" max="16384" width="10.42578125" style="1"/>
  </cols>
  <sheetData>
    <row r="1" spans="1:13" ht="15" customHeight="1" x14ac:dyDescent="0.2">
      <c r="A1" s="40" t="s">
        <v>331</v>
      </c>
      <c r="B1" s="39" t="s">
        <v>330</v>
      </c>
      <c r="C1" s="49" t="s">
        <v>329</v>
      </c>
      <c r="D1" s="49" t="s">
        <v>328</v>
      </c>
      <c r="E1" s="49" t="s">
        <v>327</v>
      </c>
      <c r="F1" s="49" t="s">
        <v>326</v>
      </c>
      <c r="G1" s="49" t="s">
        <v>325</v>
      </c>
      <c r="H1" s="8"/>
      <c r="I1" s="49" t="s">
        <v>324</v>
      </c>
      <c r="J1" s="49" t="s">
        <v>323</v>
      </c>
      <c r="K1" s="8"/>
      <c r="L1" s="50" t="s">
        <v>322</v>
      </c>
      <c r="M1" s="48" t="s">
        <v>341</v>
      </c>
    </row>
    <row r="2" spans="1:13" ht="15" x14ac:dyDescent="0.2">
      <c r="A2" s="38"/>
      <c r="B2" s="37"/>
      <c r="C2" s="49"/>
      <c r="D2" s="49"/>
      <c r="E2" s="49"/>
      <c r="F2" s="49"/>
      <c r="G2" s="49"/>
      <c r="H2" s="8"/>
      <c r="I2" s="49"/>
      <c r="J2" s="49"/>
      <c r="K2" s="8"/>
      <c r="L2" s="50"/>
      <c r="M2" s="48"/>
    </row>
    <row r="3" spans="1:13" ht="15" x14ac:dyDescent="0.25">
      <c r="A3" s="24" t="s">
        <v>244</v>
      </c>
      <c r="B3" s="23" t="s">
        <v>243</v>
      </c>
      <c r="D3" s="2"/>
      <c r="E3" s="2"/>
      <c r="F3" s="2"/>
      <c r="G3" s="2"/>
      <c r="H3" s="8"/>
      <c r="I3" s="2"/>
      <c r="J3" s="2"/>
      <c r="K3" s="8"/>
      <c r="L3" s="2"/>
    </row>
    <row r="4" spans="1:13" ht="15" x14ac:dyDescent="0.25">
      <c r="A4" s="22" t="s">
        <v>47</v>
      </c>
      <c r="B4" s="21" t="s">
        <v>46</v>
      </c>
      <c r="D4" s="2"/>
      <c r="E4" s="2"/>
      <c r="F4" s="2"/>
      <c r="G4" s="2"/>
      <c r="H4" s="8"/>
      <c r="I4" s="2"/>
      <c r="J4" s="2"/>
      <c r="K4" s="8"/>
      <c r="L4" s="2"/>
    </row>
    <row r="5" spans="1:13" ht="15" x14ac:dyDescent="0.2">
      <c r="A5" s="20" t="s">
        <v>163</v>
      </c>
      <c r="B5" s="19" t="s">
        <v>44</v>
      </c>
      <c r="C5" s="16">
        <v>51980</v>
      </c>
      <c r="D5" s="2">
        <v>54667.360000000001</v>
      </c>
      <c r="E5" s="2">
        <v>55705.91</v>
      </c>
      <c r="F5" s="2">
        <v>77351.539999999994</v>
      </c>
      <c r="G5" s="2">
        <v>73890.899999999994</v>
      </c>
      <c r="H5" s="8"/>
      <c r="I5" s="2">
        <v>110589</v>
      </c>
      <c r="J5" s="2">
        <v>110589</v>
      </c>
      <c r="K5" s="8"/>
      <c r="L5" s="2">
        <v>115017</v>
      </c>
      <c r="M5" s="7">
        <f t="shared" ref="M5:M17" si="0">+L5-J5</f>
        <v>4428</v>
      </c>
    </row>
    <row r="6" spans="1:13" ht="15" x14ac:dyDescent="0.2">
      <c r="A6" s="20" t="s">
        <v>162</v>
      </c>
      <c r="B6" s="19" t="s">
        <v>42</v>
      </c>
      <c r="C6" s="16">
        <v>4106</v>
      </c>
      <c r="D6" s="2">
        <v>4775.8500000000004</v>
      </c>
      <c r="E6" s="2">
        <v>4564.83</v>
      </c>
      <c r="F6" s="2">
        <v>6504.31</v>
      </c>
      <c r="G6" s="2">
        <v>5283.32</v>
      </c>
      <c r="H6" s="8"/>
      <c r="I6" s="2">
        <v>8847</v>
      </c>
      <c r="J6" s="2">
        <v>8847</v>
      </c>
      <c r="K6" s="8"/>
      <c r="L6" s="2">
        <v>9201</v>
      </c>
      <c r="M6" s="7">
        <f t="shared" si="0"/>
        <v>354</v>
      </c>
    </row>
    <row r="7" spans="1:13" ht="15" x14ac:dyDescent="0.2">
      <c r="A7" s="20" t="s">
        <v>161</v>
      </c>
      <c r="B7" s="19" t="s">
        <v>40</v>
      </c>
      <c r="C7" s="16">
        <v>10250</v>
      </c>
      <c r="D7" s="2">
        <v>10725.34</v>
      </c>
      <c r="E7" s="2">
        <v>11006.55</v>
      </c>
      <c r="F7" s="2">
        <v>14335.23</v>
      </c>
      <c r="G7" s="2">
        <v>12511.73</v>
      </c>
      <c r="H7" s="8"/>
      <c r="I7" s="2">
        <v>15891</v>
      </c>
      <c r="J7" s="2">
        <v>15891</v>
      </c>
      <c r="K7" s="8"/>
      <c r="L7" s="2">
        <v>19272</v>
      </c>
      <c r="M7" s="7">
        <f t="shared" si="0"/>
        <v>3381</v>
      </c>
    </row>
    <row r="8" spans="1:13" ht="15" x14ac:dyDescent="0.2">
      <c r="A8" s="20" t="s">
        <v>160</v>
      </c>
      <c r="B8" s="19" t="s">
        <v>64</v>
      </c>
      <c r="C8" s="16">
        <v>1422</v>
      </c>
      <c r="D8" s="2">
        <v>1599.68</v>
      </c>
      <c r="E8" s="2">
        <v>2038.87</v>
      </c>
      <c r="F8" s="2">
        <v>1812.72</v>
      </c>
      <c r="G8" s="2">
        <v>1422.36</v>
      </c>
      <c r="H8" s="8"/>
      <c r="I8" s="2">
        <v>1950</v>
      </c>
      <c r="J8" s="2">
        <v>1950</v>
      </c>
      <c r="K8" s="8"/>
      <c r="L8" s="2">
        <v>2028</v>
      </c>
      <c r="M8" s="7">
        <f t="shared" si="0"/>
        <v>78</v>
      </c>
    </row>
    <row r="9" spans="1:13" ht="15" x14ac:dyDescent="0.2">
      <c r="A9" s="20" t="s">
        <v>159</v>
      </c>
      <c r="B9" s="19" t="s">
        <v>62</v>
      </c>
      <c r="C9" s="16">
        <v>0</v>
      </c>
      <c r="D9" s="2">
        <v>42</v>
      </c>
      <c r="E9" s="2">
        <v>20</v>
      </c>
      <c r="F9" s="2">
        <v>0</v>
      </c>
      <c r="G9" s="2">
        <v>134.38999999999999</v>
      </c>
      <c r="H9" s="8"/>
      <c r="I9" s="2">
        <v>200</v>
      </c>
      <c r="J9" s="2">
        <v>200</v>
      </c>
      <c r="K9" s="8"/>
      <c r="L9" s="2">
        <v>200</v>
      </c>
      <c r="M9" s="7">
        <f t="shared" si="0"/>
        <v>0</v>
      </c>
    </row>
    <row r="10" spans="1:13" ht="15" x14ac:dyDescent="0.2">
      <c r="A10" s="20" t="s">
        <v>158</v>
      </c>
      <c r="B10" s="19" t="s">
        <v>38</v>
      </c>
      <c r="C10" s="16">
        <v>270</v>
      </c>
      <c r="D10" s="2"/>
      <c r="E10" s="2">
        <v>661.55</v>
      </c>
      <c r="F10" s="2">
        <v>1301.17</v>
      </c>
      <c r="G10" s="2">
        <v>1787.04</v>
      </c>
      <c r="H10" s="8"/>
      <c r="I10" s="2">
        <v>487</v>
      </c>
      <c r="J10" s="2">
        <v>487</v>
      </c>
      <c r="K10" s="8"/>
      <c r="L10" s="2">
        <v>506</v>
      </c>
      <c r="M10" s="7">
        <f t="shared" si="0"/>
        <v>19</v>
      </c>
    </row>
    <row r="11" spans="1:13" ht="15" x14ac:dyDescent="0.2">
      <c r="A11" s="20" t="s">
        <v>157</v>
      </c>
      <c r="B11" s="19" t="s">
        <v>156</v>
      </c>
      <c r="C11" s="16">
        <v>502</v>
      </c>
      <c r="D11" s="2">
        <v>545.34</v>
      </c>
      <c r="E11" s="2">
        <v>738.29</v>
      </c>
      <c r="F11" s="2">
        <v>1088.67</v>
      </c>
      <c r="G11" s="2">
        <v>1431.93</v>
      </c>
      <c r="H11" s="8"/>
      <c r="I11" s="2">
        <v>1000</v>
      </c>
      <c r="J11" s="2">
        <v>1000</v>
      </c>
      <c r="K11" s="8"/>
      <c r="L11" s="2">
        <v>1500</v>
      </c>
      <c r="M11" s="7">
        <f t="shared" si="0"/>
        <v>500</v>
      </c>
    </row>
    <row r="12" spans="1:13" ht="15" x14ac:dyDescent="0.2">
      <c r="A12" s="20" t="s">
        <v>155</v>
      </c>
      <c r="B12" s="19" t="s">
        <v>22</v>
      </c>
      <c r="C12" s="16">
        <v>960</v>
      </c>
      <c r="D12" s="2">
        <v>1524.36</v>
      </c>
      <c r="E12" s="2">
        <v>1848.74</v>
      </c>
      <c r="F12" s="2">
        <v>1790.09</v>
      </c>
      <c r="G12" s="2">
        <v>1798.41</v>
      </c>
      <c r="H12" s="8"/>
      <c r="I12" s="2">
        <v>2500</v>
      </c>
      <c r="J12" s="2">
        <v>2500</v>
      </c>
      <c r="K12" s="8"/>
      <c r="L12" s="2">
        <v>2500</v>
      </c>
      <c r="M12" s="7">
        <f t="shared" si="0"/>
        <v>0</v>
      </c>
    </row>
    <row r="13" spans="1:13" ht="15" x14ac:dyDescent="0.2">
      <c r="A13" s="20">
        <v>6060610</v>
      </c>
      <c r="B13" s="19" t="s">
        <v>20</v>
      </c>
      <c r="C13" s="16"/>
      <c r="D13" s="2"/>
      <c r="E13" s="2"/>
      <c r="F13" s="2">
        <v>453.95</v>
      </c>
      <c r="G13" s="2">
        <v>75.989999999999995</v>
      </c>
      <c r="H13" s="8"/>
      <c r="I13" s="2"/>
      <c r="J13" s="2"/>
      <c r="K13" s="8"/>
      <c r="L13" s="2"/>
      <c r="M13" s="7">
        <f t="shared" si="0"/>
        <v>0</v>
      </c>
    </row>
    <row r="14" spans="1:13" ht="15" x14ac:dyDescent="0.2">
      <c r="A14" s="20" t="s">
        <v>154</v>
      </c>
      <c r="B14" s="19" t="s">
        <v>16</v>
      </c>
      <c r="C14" s="16">
        <v>145</v>
      </c>
      <c r="D14" s="2">
        <v>200.74</v>
      </c>
      <c r="E14" s="2">
        <v>0</v>
      </c>
      <c r="F14" s="2"/>
      <c r="G14" s="2">
        <v>205</v>
      </c>
      <c r="H14" s="8"/>
      <c r="I14" s="2">
        <v>500</v>
      </c>
      <c r="J14" s="2">
        <v>500</v>
      </c>
      <c r="K14" s="8"/>
      <c r="L14" s="2">
        <v>500</v>
      </c>
      <c r="M14" s="7">
        <f t="shared" si="0"/>
        <v>0</v>
      </c>
    </row>
    <row r="15" spans="1:13" ht="15" x14ac:dyDescent="0.2">
      <c r="A15" s="20" t="s">
        <v>153</v>
      </c>
      <c r="B15" s="19" t="s">
        <v>14</v>
      </c>
      <c r="C15" s="16">
        <v>155</v>
      </c>
      <c r="D15" s="2">
        <v>165</v>
      </c>
      <c r="E15" s="2">
        <v>165</v>
      </c>
      <c r="F15" s="2">
        <v>903.91</v>
      </c>
      <c r="G15" s="2">
        <v>70</v>
      </c>
      <c r="H15" s="8"/>
      <c r="I15" s="2">
        <v>1000</v>
      </c>
      <c r="J15" s="2">
        <v>1000</v>
      </c>
      <c r="K15" s="8"/>
      <c r="L15" s="2">
        <v>500</v>
      </c>
      <c r="M15" s="7">
        <f t="shared" si="0"/>
        <v>-500</v>
      </c>
    </row>
    <row r="16" spans="1:13" ht="15" x14ac:dyDescent="0.2">
      <c r="A16" s="20" t="s">
        <v>152</v>
      </c>
      <c r="B16" s="19" t="s">
        <v>12</v>
      </c>
      <c r="C16" s="16">
        <v>864</v>
      </c>
      <c r="D16" s="2">
        <v>1547.8</v>
      </c>
      <c r="E16" s="2">
        <v>913.43</v>
      </c>
      <c r="F16" s="2">
        <v>1486.03</v>
      </c>
      <c r="G16" s="2">
        <v>1451.47</v>
      </c>
      <c r="H16" s="8"/>
      <c r="I16" s="2">
        <v>2500</v>
      </c>
      <c r="J16" s="2">
        <v>2500</v>
      </c>
      <c r="K16" s="8"/>
      <c r="L16" s="2">
        <v>2000</v>
      </c>
      <c r="M16" s="7">
        <f t="shared" si="0"/>
        <v>-500</v>
      </c>
    </row>
    <row r="17" spans="1:13" ht="15" x14ac:dyDescent="0.2">
      <c r="A17" s="20" t="s">
        <v>151</v>
      </c>
      <c r="B17" s="19" t="s">
        <v>8</v>
      </c>
      <c r="C17" s="16">
        <v>99</v>
      </c>
      <c r="D17" s="2">
        <v>53.38</v>
      </c>
      <c r="E17" s="2">
        <v>52</v>
      </c>
      <c r="F17" s="2">
        <v>75.03</v>
      </c>
      <c r="G17" s="2">
        <v>0</v>
      </c>
      <c r="H17" s="8"/>
      <c r="I17" s="2">
        <v>250</v>
      </c>
      <c r="J17" s="2">
        <v>250</v>
      </c>
      <c r="K17" s="8"/>
      <c r="L17" s="2">
        <v>250</v>
      </c>
      <c r="M17" s="7">
        <f t="shared" si="0"/>
        <v>0</v>
      </c>
    </row>
    <row r="18" spans="1:13" ht="15" x14ac:dyDescent="0.2">
      <c r="A18" s="20"/>
      <c r="B18" s="19"/>
      <c r="C18" s="16"/>
      <c r="D18" s="2"/>
      <c r="E18" s="2"/>
      <c r="F18" s="2"/>
      <c r="G18" s="2"/>
      <c r="H18" s="8"/>
      <c r="I18" s="2"/>
      <c r="J18" s="2"/>
      <c r="K18" s="8"/>
      <c r="L18" s="2"/>
    </row>
    <row r="19" spans="1:13" ht="15" x14ac:dyDescent="0.25">
      <c r="A19" s="27"/>
      <c r="B19" s="26" t="s">
        <v>150</v>
      </c>
      <c r="C19" s="16">
        <f>SUM(C5:C17)</f>
        <v>70753</v>
      </c>
      <c r="D19" s="2">
        <f>SUM(D5:D17)</f>
        <v>75846.850000000006</v>
      </c>
      <c r="E19" s="2">
        <f>SUM(E5:E17)</f>
        <v>77715.17</v>
      </c>
      <c r="F19" s="2">
        <f>SUM(F5:F17)</f>
        <v>107102.64999999998</v>
      </c>
      <c r="G19" s="2">
        <f>SUM(G5:G17)</f>
        <v>100062.54</v>
      </c>
      <c r="H19" s="8"/>
      <c r="I19" s="2">
        <f>SUM(I5:I17)</f>
        <v>145714</v>
      </c>
      <c r="J19" s="2">
        <f>SUM(J5:J17)</f>
        <v>145714</v>
      </c>
      <c r="K19" s="8"/>
      <c r="L19" s="2">
        <f>SUM(L5:L17)</f>
        <v>153474</v>
      </c>
      <c r="M19" s="7">
        <f>+L19-J19</f>
        <v>7760</v>
      </c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M5:M19">
    <cfRule type="cellIs" dxfId="2" priority="1" operator="greaterThan">
      <formula>0</formula>
    </cfRule>
  </conditionalFormatting>
  <pageMargins left="0.2" right="0.2" top="1" bottom="0.5" header="0.3" footer="0.3"/>
  <pageSetup paperSize="3" scale="56" fitToHeight="0" orientation="landscape" r:id="rId1"/>
  <headerFooter>
    <oddHeader>&amp;C&amp;"-,Bold"&amp;14&amp;K0070C0FY26 OPERATING BUDGET - DRAFT - 01.24.25
BUILDING CODE ENFORCEMENT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E1C55D-0A66-41BE-9AF0-208CD5900A39}">
  <sheetPr>
    <pageSetUpPr fitToPage="1"/>
  </sheetPr>
  <dimension ref="A1:O14"/>
  <sheetViews>
    <sheetView workbookViewId="0"/>
  </sheetViews>
  <sheetFormatPr defaultColWidth="10.42578125" defaultRowHeight="14.25" x14ac:dyDescent="0.2"/>
  <cols>
    <col min="1" max="1" width="22" style="1" bestFit="1" customWidth="1"/>
    <col min="2" max="2" width="70.42578125" style="1" bestFit="1" customWidth="1"/>
    <col min="3" max="3" width="14.5703125" style="1" bestFit="1" customWidth="1"/>
    <col min="4" max="7" width="14.5703125" style="1" customWidth="1"/>
    <col min="8" max="8" width="5.140625" style="1" bestFit="1" customWidth="1"/>
    <col min="9" max="9" width="16.42578125" style="1" bestFit="1" customWidth="1"/>
    <col min="10" max="10" width="20" style="1" customWidth="1"/>
    <col min="11" max="11" width="2.7109375" style="1" customWidth="1"/>
    <col min="12" max="12" width="16.42578125" style="4" bestFit="1" customWidth="1"/>
    <col min="13" max="13" width="17.42578125" style="3" customWidth="1"/>
    <col min="14" max="14" width="12.7109375" style="1" bestFit="1" customWidth="1"/>
    <col min="15" max="15" width="13.28515625" style="2" bestFit="1" customWidth="1"/>
    <col min="16" max="16384" width="10.42578125" style="1"/>
  </cols>
  <sheetData>
    <row r="1" spans="1:15" ht="15" customHeight="1" x14ac:dyDescent="0.2">
      <c r="A1" s="40" t="s">
        <v>331</v>
      </c>
      <c r="B1" s="39" t="s">
        <v>330</v>
      </c>
      <c r="C1" s="49" t="s">
        <v>329</v>
      </c>
      <c r="D1" s="49" t="s">
        <v>328</v>
      </c>
      <c r="E1" s="49" t="s">
        <v>327</v>
      </c>
      <c r="F1" s="49" t="s">
        <v>326</v>
      </c>
      <c r="G1" s="49" t="s">
        <v>325</v>
      </c>
      <c r="H1" s="8"/>
      <c r="I1" s="49" t="s">
        <v>324</v>
      </c>
      <c r="J1" s="49" t="s">
        <v>323</v>
      </c>
      <c r="K1" s="8"/>
      <c r="L1" s="50" t="s">
        <v>322</v>
      </c>
      <c r="M1" s="48" t="s">
        <v>341</v>
      </c>
    </row>
    <row r="2" spans="1:15" ht="15" x14ac:dyDescent="0.2">
      <c r="A2" s="38"/>
      <c r="B2" s="37"/>
      <c r="C2" s="49"/>
      <c r="D2" s="49"/>
      <c r="E2" s="49"/>
      <c r="F2" s="49"/>
      <c r="G2" s="49"/>
      <c r="H2" s="8"/>
      <c r="I2" s="49"/>
      <c r="J2" s="49"/>
      <c r="K2" s="8"/>
      <c r="L2" s="50"/>
      <c r="M2" s="48"/>
    </row>
    <row r="3" spans="1:15" ht="15" x14ac:dyDescent="0.25">
      <c r="A3" s="24" t="s">
        <v>244</v>
      </c>
      <c r="B3" s="23" t="s">
        <v>243</v>
      </c>
      <c r="D3" s="2"/>
      <c r="E3" s="2"/>
      <c r="F3" s="2"/>
      <c r="G3" s="2"/>
      <c r="H3" s="8"/>
      <c r="I3" s="2"/>
      <c r="J3" s="2"/>
      <c r="K3" s="8"/>
      <c r="L3" s="2"/>
    </row>
    <row r="4" spans="1:15" ht="15" x14ac:dyDescent="0.25">
      <c r="A4" s="22" t="s">
        <v>47</v>
      </c>
      <c r="B4" s="21" t="s">
        <v>46</v>
      </c>
      <c r="D4" s="2"/>
      <c r="E4" s="2"/>
      <c r="F4" s="2"/>
      <c r="G4" s="2"/>
      <c r="H4" s="8"/>
      <c r="I4" s="2"/>
      <c r="J4" s="2"/>
      <c r="K4" s="8"/>
      <c r="L4" s="2"/>
    </row>
    <row r="5" spans="1:15" ht="15" x14ac:dyDescent="0.2">
      <c r="A5" s="20" t="s">
        <v>149</v>
      </c>
      <c r="B5" s="19" t="s">
        <v>44</v>
      </c>
      <c r="C5" s="16">
        <v>41240</v>
      </c>
      <c r="D5" s="2">
        <v>60236.07</v>
      </c>
      <c r="E5" s="2">
        <v>33683.4</v>
      </c>
      <c r="F5" s="2">
        <v>39820.85</v>
      </c>
      <c r="G5" s="2">
        <v>27714.33</v>
      </c>
      <c r="H5" s="8"/>
      <c r="I5" s="2">
        <v>62859</v>
      </c>
      <c r="J5" s="2">
        <v>40000</v>
      </c>
      <c r="K5" s="8"/>
      <c r="L5" s="2">
        <v>29203</v>
      </c>
      <c r="M5" s="7">
        <f t="shared" ref="M5:M11" si="0">+L5-J5</f>
        <v>-10797</v>
      </c>
    </row>
    <row r="6" spans="1:15" ht="15" x14ac:dyDescent="0.2">
      <c r="A6" s="20" t="s">
        <v>148</v>
      </c>
      <c r="B6" s="19" t="s">
        <v>42</v>
      </c>
      <c r="C6" s="16">
        <v>3874</v>
      </c>
      <c r="D6" s="2">
        <v>5318.45</v>
      </c>
      <c r="E6" s="2">
        <v>2923.34</v>
      </c>
      <c r="F6" s="2">
        <v>3373.75</v>
      </c>
      <c r="G6" s="2">
        <v>2187.02</v>
      </c>
      <c r="H6" s="8"/>
      <c r="I6" s="2">
        <v>5029</v>
      </c>
      <c r="J6" s="2">
        <v>3200</v>
      </c>
      <c r="K6" s="8"/>
      <c r="L6" s="2">
        <v>2336</v>
      </c>
      <c r="M6" s="7">
        <f t="shared" si="0"/>
        <v>-864</v>
      </c>
    </row>
    <row r="7" spans="1:15" ht="15" x14ac:dyDescent="0.2">
      <c r="A7" s="20" t="s">
        <v>147</v>
      </c>
      <c r="B7" s="19" t="s">
        <v>62</v>
      </c>
      <c r="C7" s="16">
        <v>18</v>
      </c>
      <c r="D7" s="2">
        <v>11.7</v>
      </c>
      <c r="E7" s="2">
        <v>0</v>
      </c>
      <c r="F7" s="2"/>
      <c r="G7" s="2">
        <v>324.13</v>
      </c>
      <c r="H7" s="8"/>
      <c r="I7" s="2"/>
      <c r="J7" s="2"/>
      <c r="K7" s="8"/>
      <c r="L7" s="2">
        <v>0</v>
      </c>
      <c r="M7" s="7">
        <f t="shared" si="0"/>
        <v>0</v>
      </c>
    </row>
    <row r="8" spans="1:15" ht="15" x14ac:dyDescent="0.2">
      <c r="A8" s="20" t="s">
        <v>146</v>
      </c>
      <c r="B8" s="19" t="s">
        <v>38</v>
      </c>
      <c r="C8" s="16">
        <v>111</v>
      </c>
      <c r="D8" s="2">
        <v>87.01</v>
      </c>
      <c r="E8" s="2">
        <v>647.65</v>
      </c>
      <c r="F8" s="2">
        <v>1301.17</v>
      </c>
      <c r="G8" s="2">
        <v>617.21</v>
      </c>
      <c r="H8" s="8"/>
      <c r="I8" s="2">
        <v>82</v>
      </c>
      <c r="J8" s="2">
        <v>82</v>
      </c>
      <c r="K8" s="8"/>
      <c r="L8" s="2">
        <v>38</v>
      </c>
      <c r="M8" s="7">
        <f t="shared" si="0"/>
        <v>-44</v>
      </c>
    </row>
    <row r="9" spans="1:15" ht="15" x14ac:dyDescent="0.2">
      <c r="A9" s="20">
        <v>6071300</v>
      </c>
      <c r="B9" s="19" t="s">
        <v>145</v>
      </c>
      <c r="C9" s="16">
        <v>0</v>
      </c>
      <c r="D9" s="2">
        <v>421.17</v>
      </c>
      <c r="E9" s="2">
        <v>188.65</v>
      </c>
      <c r="F9" s="2"/>
      <c r="G9" s="2">
        <v>0</v>
      </c>
      <c r="H9" s="8"/>
      <c r="I9" s="2">
        <v>250</v>
      </c>
      <c r="J9" s="2">
        <v>250</v>
      </c>
      <c r="K9" s="8"/>
      <c r="L9" s="2">
        <v>250</v>
      </c>
      <c r="M9" s="7">
        <f t="shared" si="0"/>
        <v>0</v>
      </c>
    </row>
    <row r="10" spans="1:15" ht="15" x14ac:dyDescent="0.2">
      <c r="A10" s="20" t="s">
        <v>144</v>
      </c>
      <c r="B10" s="19" t="s">
        <v>12</v>
      </c>
      <c r="C10" s="16">
        <v>749</v>
      </c>
      <c r="D10" s="2">
        <v>1967.46</v>
      </c>
      <c r="E10" s="2">
        <v>1154.2</v>
      </c>
      <c r="F10" s="2">
        <v>629.27</v>
      </c>
      <c r="G10" s="2">
        <v>1285.24</v>
      </c>
      <c r="H10" s="8"/>
      <c r="I10" s="2">
        <v>1200</v>
      </c>
      <c r="J10" s="2">
        <v>1200</v>
      </c>
      <c r="K10" s="8"/>
      <c r="L10" s="2">
        <v>1200</v>
      </c>
      <c r="M10" s="7">
        <f t="shared" si="0"/>
        <v>0</v>
      </c>
    </row>
    <row r="11" spans="1:15" ht="15" x14ac:dyDescent="0.2">
      <c r="A11" s="20" t="s">
        <v>143</v>
      </c>
      <c r="B11" s="19" t="s">
        <v>8</v>
      </c>
      <c r="C11" s="16">
        <v>444</v>
      </c>
      <c r="D11" s="2">
        <v>1106.8800000000001</v>
      </c>
      <c r="E11" s="2">
        <v>0</v>
      </c>
      <c r="F11" s="2"/>
      <c r="G11" s="2">
        <v>0</v>
      </c>
      <c r="H11" s="8"/>
      <c r="I11" s="2">
        <v>500</v>
      </c>
      <c r="J11" s="2">
        <v>500</v>
      </c>
      <c r="K11" s="8"/>
      <c r="L11" s="2">
        <v>250</v>
      </c>
      <c r="M11" s="7">
        <f t="shared" si="0"/>
        <v>-250</v>
      </c>
    </row>
    <row r="12" spans="1:15" ht="15" x14ac:dyDescent="0.2">
      <c r="A12" s="20"/>
      <c r="B12" s="19"/>
      <c r="C12" s="16"/>
      <c r="D12" s="2"/>
      <c r="E12" s="2"/>
      <c r="F12" s="2"/>
      <c r="G12" s="2"/>
      <c r="H12" s="8"/>
      <c r="I12" s="2"/>
      <c r="J12" s="2"/>
      <c r="K12" s="8"/>
      <c r="L12" s="2"/>
    </row>
    <row r="13" spans="1:15" s="28" customFormat="1" ht="15" x14ac:dyDescent="0.25">
      <c r="A13" s="27"/>
      <c r="B13" s="26" t="s">
        <v>142</v>
      </c>
      <c r="C13" s="16">
        <f>SUM(C5:C11)</f>
        <v>46436</v>
      </c>
      <c r="D13" s="2">
        <f>SUM(D5:D11)</f>
        <v>69148.740000000005</v>
      </c>
      <c r="E13" s="2">
        <f>SUM(E5:E11)</f>
        <v>38597.240000000005</v>
      </c>
      <c r="F13" s="2">
        <f>SUM(F5:F11)</f>
        <v>45125.039999999994</v>
      </c>
      <c r="G13" s="2">
        <f>SUM(G5:G11)</f>
        <v>32127.930000000004</v>
      </c>
      <c r="H13" s="8"/>
      <c r="I13" s="2">
        <f>SUM(I5:I11)</f>
        <v>69920</v>
      </c>
      <c r="J13" s="2">
        <f>SUM(J5:J11)</f>
        <v>45232</v>
      </c>
      <c r="K13" s="8"/>
      <c r="L13" s="2">
        <f>SUM(L5:L11)</f>
        <v>33277</v>
      </c>
      <c r="M13" s="7">
        <f>+L13-J13</f>
        <v>-11955</v>
      </c>
      <c r="O13" s="29"/>
    </row>
    <row r="14" spans="1:15" s="28" customFormat="1" ht="15" x14ac:dyDescent="0.25">
      <c r="A14" s="27"/>
      <c r="B14" s="26"/>
      <c r="C14" s="16"/>
      <c r="D14" s="2"/>
      <c r="E14" s="2"/>
      <c r="F14" s="2"/>
      <c r="G14" s="2"/>
      <c r="H14" s="8"/>
      <c r="I14" s="2"/>
      <c r="J14" s="2"/>
      <c r="K14" s="8"/>
      <c r="L14" s="2"/>
      <c r="M14" s="3"/>
      <c r="O14" s="29"/>
    </row>
  </sheetData>
  <mergeCells count="9">
    <mergeCell ref="J1:J2"/>
    <mergeCell ref="L1:L2"/>
    <mergeCell ref="M1:M2"/>
    <mergeCell ref="C1:C2"/>
    <mergeCell ref="D1:D2"/>
    <mergeCell ref="E1:E2"/>
    <mergeCell ref="F1:F2"/>
    <mergeCell ref="G1:G2"/>
    <mergeCell ref="I1:I2"/>
  </mergeCells>
  <conditionalFormatting sqref="M5:M14">
    <cfRule type="cellIs" dxfId="1" priority="1" operator="greaterThan">
      <formula>0</formula>
    </cfRule>
  </conditionalFormatting>
  <pageMargins left="0.2" right="0.2" top="1" bottom="0.5" header="0.3" footer="0.3"/>
  <pageSetup paperSize="3" scale="56" fitToHeight="0" orientation="landscape" r:id="rId1"/>
  <headerFooter>
    <oddHeader>&amp;C&amp;"-,Bold"&amp;14&amp;K0070C0FY26 OPERATING BUDGET - DRAFT - 01.24.25
ALDERMAN COURT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3</vt:i4>
      </vt:variant>
    </vt:vector>
  </HeadingPairs>
  <TitlesOfParts>
    <vt:vector size="13" baseType="lpstr">
      <vt:lpstr>Operating</vt:lpstr>
      <vt:lpstr>Revenue</vt:lpstr>
      <vt:lpstr>Town Wide</vt:lpstr>
      <vt:lpstr>Administration</vt:lpstr>
      <vt:lpstr>Police</vt:lpstr>
      <vt:lpstr>Maintenance</vt:lpstr>
      <vt:lpstr>Parking</vt:lpstr>
      <vt:lpstr>Building</vt:lpstr>
      <vt:lpstr>Alderman</vt:lpstr>
      <vt:lpstr>Beach Patrol</vt:lpstr>
      <vt:lpstr>Operating!Print_Area</vt:lpstr>
      <vt:lpstr>Operating!Print_Titles</vt:lpstr>
      <vt:lpstr>Revenue!Print_Titles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Sheena Hall</dc:creator>
  <cp:lastModifiedBy>Sheena Hall</cp:lastModifiedBy>
  <cp:lastPrinted>2025-01-23T16:49:52Z</cp:lastPrinted>
  <dcterms:created xsi:type="dcterms:W3CDTF">2025-01-15T18:14:39Z</dcterms:created>
  <dcterms:modified xsi:type="dcterms:W3CDTF">2025-02-10T16:56:57Z</dcterms:modified>
</cp:coreProperties>
</file>