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heena\Sheena\Analysis &amp; Recons\FY 24 Budget Prep\"/>
    </mc:Choice>
  </mc:AlternateContent>
  <xr:revisionPtr revIDLastSave="0" documentId="13_ncr:1_{DA71CDFE-22A2-404B-BCBC-3CD24D6A4B63}" xr6:coauthVersionLast="47" xr6:coauthVersionMax="47" xr10:uidLastSave="{00000000-0000-0000-0000-000000000000}"/>
  <bookViews>
    <workbookView xWindow="-120" yWindow="-120" windowWidth="29040" windowHeight="15840" xr2:uid="{8485FA9C-1A9D-4E5F-B780-96A776659640}"/>
  </bookViews>
  <sheets>
    <sheet name="Full Acct List" sheetId="1" r:id="rId1"/>
    <sheet name="Unbeudgeted" sheetId="3" r:id="rId2"/>
    <sheet name="Unbudgeted GL List" sheetId="4" r:id="rId3"/>
    <sheet name="Budgeted Only" sheetId="2" r:id="rId4"/>
    <sheet name="Budgeted GL List - Revenues" sheetId="5" r:id="rId5"/>
    <sheet name="Budgeted GL List - Expenses" sheetId="6" r:id="rId6"/>
  </sheets>
  <definedNames>
    <definedName name="_xlnm._FilterDatabase" localSheetId="5" hidden="1">'Budgeted GL List - Expenses'!$A$2:$AD$20</definedName>
    <definedName name="_xlnm._FilterDatabase" localSheetId="0" hidden="1">'Full Acct List'!$A$1:$AK$347</definedName>
    <definedName name="_xlnm._FilterDatabase" localSheetId="1" hidden="1">Unbeudgeted!$A$1:$AK$345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'Full Acct List'!$A:$H,'Full Acct List'!$1:$1</definedName>
    <definedName name="QB_COLUMN_2921" localSheetId="0" hidden="1">'Full Acct List'!$I$1</definedName>
    <definedName name="QB_COLUMN_29210" localSheetId="0" hidden="1">'Full Acct List'!$AA$1</definedName>
    <definedName name="QB_COLUMN_29211" localSheetId="0" hidden="1">'Full Acct List'!$AC$1</definedName>
    <definedName name="QB_COLUMN_29212" localSheetId="0" hidden="1">'Full Acct List'!$AE$1</definedName>
    <definedName name="QB_COLUMN_2922" localSheetId="0" hidden="1">'Full Acct List'!$K$1</definedName>
    <definedName name="QB_COLUMN_2923" localSheetId="0" hidden="1">'Full Acct List'!$M$1</definedName>
    <definedName name="QB_COLUMN_2924" localSheetId="0" hidden="1">'Full Acct List'!$O$1</definedName>
    <definedName name="QB_COLUMN_2925" localSheetId="0" hidden="1">'Full Acct List'!$Q$1</definedName>
    <definedName name="QB_COLUMN_2926" localSheetId="0" hidden="1">'Full Acct List'!$S$1</definedName>
    <definedName name="QB_COLUMN_2927" localSheetId="0" hidden="1">'Full Acct List'!$U$1</definedName>
    <definedName name="QB_COLUMN_2928" localSheetId="0" hidden="1">'Full Acct List'!$W$1</definedName>
    <definedName name="QB_COLUMN_2929" localSheetId="0" hidden="1">'Full Acct List'!$Y$1</definedName>
    <definedName name="QB_COLUMN_2930" localSheetId="0" hidden="1">'Full Acct List'!$AG$1</definedName>
    <definedName name="QB_DATA_0" localSheetId="0" hidden="1">'Full Acct List'!$6:$6,'Full Acct List'!$7:$7,'Full Acct List'!$8:$8,'Full Acct List'!$9:$9,'Full Acct List'!$12:$12,'Full Acct List'!$13:$13,'Full Acct List'!$14:$14,'Full Acct List'!$15:$15,'Full Acct List'!$18:$18,'Full Acct List'!$19:$19,'Full Acct List'!$20:$20,'Full Acct List'!$22:$22,'Full Acct List'!$26:$26,'Full Acct List'!$27:$27,'Full Acct List'!$30:$30,'Full Acct List'!$31:$31</definedName>
    <definedName name="QB_DATA_1" localSheetId="0" hidden="1">'Full Acct List'!$32:$32,'Full Acct List'!$36:$36,'Full Acct List'!$37:$37,'Full Acct List'!$38:$38,'Full Acct List'!$39:$39,'Full Acct List'!$40:$40,'Full Acct List'!$41:$41,'Full Acct List'!$42:$42,'Full Acct List'!$43:$43,'Full Acct List'!$44:$44,'Full Acct List'!$45:$45,'Full Acct List'!$46:$46,'Full Acct List'!$47:$47,'Full Acct List'!$48:$48,'Full Acct List'!$49:$49,'Full Acct List'!$50:$50</definedName>
    <definedName name="QB_DATA_10" localSheetId="0" hidden="1">'Full Acct List'!$276:$276,'Full Acct List'!$278:$278,'Full Acct List'!$279:$279,'Full Acct List'!$284:$284,'Full Acct List'!$285:$285,'Full Acct List'!$290:$290,'Full Acct List'!$291:$291,'Full Acct List'!$292:$292,'Full Acct List'!$293:$293,'Full Acct List'!$294:$294,'Full Acct List'!$295:$295,'Full Acct List'!$298:$298,'Full Acct List'!$301:$301,'Full Acct List'!$302:$302,'Full Acct List'!$303:$303,'Full Acct List'!$306:$306</definedName>
    <definedName name="QB_DATA_11" localSheetId="0" hidden="1">'Full Acct List'!$307:$307,'Full Acct List'!$308:$308,'Full Acct List'!$312:$312,'Full Acct List'!$315:$315,'Full Acct List'!$316:$316,'Full Acct List'!$317:$317,'Full Acct List'!$318:$318,'Full Acct List'!$319:$319,'Full Acct List'!$321:$321,'Full Acct List'!$322:$322,'Full Acct List'!$323:$323,'Full Acct List'!$324:$324,'Full Acct List'!$326:$326,'Full Acct List'!$327:$327,'Full Acct List'!$330:$330,'Full Acct List'!$332:$332</definedName>
    <definedName name="QB_DATA_12" localSheetId="0" hidden="1">'Full Acct List'!$333:$333,'Full Acct List'!$334:$334,'Full Acct List'!#REF!,'Full Acct List'!$340:$340,'Full Acct List'!$341:$341,'Full Acct List'!$342:$342,'Full Acct List'!$343:$343,'Full Acct List'!$344:$344</definedName>
    <definedName name="QB_DATA_2" localSheetId="0" hidden="1">'Full Acct List'!$54:$54,'Full Acct List'!$57:$57,'Full Acct List'!$70:$70,'Full Acct List'!$71:$71,'Full Acct List'!$72:$72,'Full Acct List'!$73:$73,'Full Acct List'!$74:$74,'Full Acct List'!$75:$75,'Full Acct List'!$76:$76,'Full Acct List'!$77:$77,'Full Acct List'!$78:$78,'Full Acct List'!$79:$79,'Full Acct List'!$81:$81,'Full Acct List'!$82:$82,'Full Acct List'!$83:$83,'Full Acct List'!$84:$84</definedName>
    <definedName name="QB_DATA_3" localSheetId="0" hidden="1">'Full Acct List'!$85:$85,'Full Acct List'!$86:$86,'Full Acct List'!$87:$87,'Full Acct List'!$88:$88,'Full Acct List'!$91:$91,'Full Acct List'!$92:$92,'Full Acct List'!$96:$96,'Full Acct List'!$97:$97,'Full Acct List'!$98:$98,'Full Acct List'!$100:$100,'Full Acct List'!$101:$101,'Full Acct List'!$102:$102,'Full Acct List'!$103:$103,'Full Acct List'!$108:$108,'Full Acct List'!$109:$109,'Full Acct List'!$110:$110</definedName>
    <definedName name="QB_DATA_4" localSheetId="0" hidden="1">'Full Acct List'!$111:$111,'Full Acct List'!$112:$112,'Full Acct List'!$115:$115,'Full Acct List'!$116:$116,'Full Acct List'!$117:$117,'Full Acct List'!$120:$120,'Full Acct List'!$121:$121,'Full Acct List'!$122:$122,'Full Acct List'!$123:$123,'Full Acct List'!$126:$126,'Full Acct List'!$127:$127,'Full Acct List'!$130:$130,'Full Acct List'!$131:$131,'Full Acct List'!$132:$132,'Full Acct List'!$133:$133,'Full Acct List'!$134:$134</definedName>
    <definedName name="QB_DATA_5" localSheetId="0" hidden="1">'Full Acct List'!$135:$135,'Full Acct List'!$137:$137,'Full Acct List'!$138:$138,'Full Acct List'!$144:$144,'Full Acct List'!$145:$145,'Full Acct List'!$147:$147,'Full Acct List'!$148:$148,'Full Acct List'!$149:$149,'Full Acct List'!$151:$151,'Full Acct List'!$152:$152,'Full Acct List'!$154:$154,'Full Acct List'!$155:$155,'Full Acct List'!$158:$158,'Full Acct List'!$159:$159,'Full Acct List'!$160:$160,'Full Acct List'!$161:$161</definedName>
    <definedName name="QB_DATA_6" localSheetId="0" hidden="1">'Full Acct List'!$162:$162,'Full Acct List'!$165:$165,'Full Acct List'!$166:$166,'Full Acct List'!$167:$167,'Full Acct List'!$168:$168,'Full Acct List'!$171:$171,'Full Acct List'!$172:$172,'Full Acct List'!$173:$173,'Full Acct List'!$174:$174,'Full Acct List'!$177:$177,'Full Acct List'!$178:$178,'Full Acct List'!$179:$179,'Full Acct List'!$182:$182,'Full Acct List'!$183:$183,'Full Acct List'!$184:$184,'Full Acct List'!$185:$185</definedName>
    <definedName name="QB_DATA_7" localSheetId="0" hidden="1">'Full Acct List'!$186:$186,'Full Acct List'!$187:$187,'Full Acct List'!$188:$188,'Full Acct List'!$189:$189,'Full Acct List'!$190:$190,'Full Acct List'!$191:$191,'Full Acct List'!$196:$196,'Full Acct List'!$197:$197,'Full Acct List'!$198:$198,'Full Acct List'!$199:$199,'Full Acct List'!$200:$200,'Full Acct List'!$201:$201,'Full Acct List'!$204:$204,'Full Acct List'!$205:$205,'Full Acct List'!$209:$209,'Full Acct List'!$212:$212</definedName>
    <definedName name="QB_DATA_8" localSheetId="0" hidden="1">'Full Acct List'!$213:$213,'Full Acct List'!$216:$216,'Full Acct List'!$217:$217,'Full Acct List'!$218:$218,'Full Acct List'!$219:$219,'Full Acct List'!$224:$224,'Full Acct List'!$225:$225,'Full Acct List'!$227:$227,'Full Acct List'!$228:$228,'Full Acct List'!$231:$231,'Full Acct List'!$232:$232,'Full Acct List'!$233:$233,'Full Acct List'!$234:$234,'Full Acct List'!$237:$237,'Full Acct List'!$239:$239,'Full Acct List'!$240:$240</definedName>
    <definedName name="QB_DATA_9" localSheetId="0" hidden="1">'Full Acct List'!$243:$243,'Full Acct List'!$244:$244,'Full Acct List'!$248:$248,'Full Acct List'!$249:$249,'Full Acct List'!$250:$250,'Full Acct List'!$251:$251,'Full Acct List'!$256:$256,'Full Acct List'!$257:$257,'Full Acct List'!$258:$258,'Full Acct List'!$259:$259,'Full Acct List'!$260:$260,'Full Acct List'!$261:$261,'Full Acct List'!$264:$264,'Full Acct List'!$269:$269,'Full Acct List'!$270:$270,'Full Acct List'!$271:$271</definedName>
    <definedName name="QB_FORMULA_0" localSheetId="0" hidden="1">'Full Acct List'!$AG$6,'Full Acct List'!$AG$7,'Full Acct List'!$AG$8,'Full Acct List'!$AG$9,'Full Acct List'!$I$10,'Full Acct List'!$K$10,'Full Acct List'!$M$10,'Full Acct List'!$O$10,'Full Acct List'!$Q$10,'Full Acct List'!$S$10,'Full Acct List'!$U$10,'Full Acct List'!$W$10,'Full Acct List'!$Y$10,'Full Acct List'!$AA$10,'Full Acct List'!$AC$10,'Full Acct List'!$AE$10</definedName>
    <definedName name="QB_FORMULA_1" localSheetId="0" hidden="1">'Full Acct List'!$AG$10,'Full Acct List'!$AG$12,'Full Acct List'!$AG$13,'Full Acct List'!$AG$14,'Full Acct List'!$AG$15,'Full Acct List'!$I$16,'Full Acct List'!$K$16,'Full Acct List'!$M$16,'Full Acct List'!$O$16,'Full Acct List'!$Q$16,'Full Acct List'!$S$16,'Full Acct List'!$U$16,'Full Acct List'!$W$16,'Full Acct List'!$Y$16,'Full Acct List'!$AA$16,'Full Acct List'!$AC$16</definedName>
    <definedName name="QB_FORMULA_10" localSheetId="0" hidden="1">'Full Acct List'!$AA$63,'Full Acct List'!$AC$63,'Full Acct List'!$AE$63,'Full Acct List'!$AG$63,'Full Acct List'!$I$64,'Full Acct List'!$K$64,'Full Acct List'!$M$64,'Full Acct List'!$O$64,'Full Acct List'!$Q$64,'Full Acct List'!$S$64,'Full Acct List'!$U$64,'Full Acct List'!$W$64,'Full Acct List'!$Y$64,'Full Acct List'!$AA$64,'Full Acct List'!$AC$64,'Full Acct List'!$AE$64</definedName>
    <definedName name="QB_FORMULA_11" localSheetId="0" hidden="1">'Full Acct List'!$AG$64,'Full Acct List'!$I$65,'Full Acct List'!$K$65,'Full Acct List'!$M$65,'Full Acct List'!$O$65,'Full Acct List'!$Q$65,'Full Acct List'!$S$65,'Full Acct List'!$U$65,'Full Acct List'!$W$65,'Full Acct List'!$Y$65,'Full Acct List'!$AA$65,'Full Acct List'!$AC$65,'Full Acct List'!$AE$65,'Full Acct List'!$AG$65,'Full Acct List'!$AG$69,'Full Acct List'!$AG$70</definedName>
    <definedName name="QB_FORMULA_12" localSheetId="0" hidden="1">'Full Acct List'!$AG$71,'Full Acct List'!$AG$72,'Full Acct List'!$AG$73,'Full Acct List'!$AG$74,'Full Acct List'!$AG$75,'Full Acct List'!$AG$76,'Full Acct List'!$AG$77,'Full Acct List'!$AG$78,'Full Acct List'!$AG$79,'Full Acct List'!$AG$81,'Full Acct List'!$AG$82,'Full Acct List'!$AG$83,'Full Acct List'!$AG$84,'Full Acct List'!$AG$85,'Full Acct List'!$AG$86,'Full Acct List'!$AG$87</definedName>
    <definedName name="QB_FORMULA_13" localSheetId="0" hidden="1">'Full Acct List'!$I$88,'Full Acct List'!$K$88,'Full Acct List'!$M$88,'Full Acct List'!$O$88,'Full Acct List'!$Q$88,'Full Acct List'!$S$88,'Full Acct List'!$U$88,'Full Acct List'!$W$88,'Full Acct List'!$Y$88,'Full Acct List'!$AA$88,'Full Acct List'!$AC$88,'Full Acct List'!$AE$88,'Full Acct List'!$AG$88,'Full Acct List'!$AG$90,'Full Acct List'!$AG$91,'Full Acct List'!$AG$92</definedName>
    <definedName name="QB_FORMULA_14" localSheetId="0" hidden="1">'Full Acct List'!$AG$96,'Full Acct List'!$AG$97,'Full Acct List'!$AG$98,'Full Acct List'!$AG$100,'Full Acct List'!$AG$101,'Full Acct List'!$AG$102,'Full Acct List'!$I$103,'Full Acct List'!$K$103,'Full Acct List'!$M$103,'Full Acct List'!$O$103,'Full Acct List'!$Q$103,'Full Acct List'!$S$103,'Full Acct List'!$U$103,'Full Acct List'!$W$103,'Full Acct List'!$Y$103,'Full Acct List'!$AA$103</definedName>
    <definedName name="QB_FORMULA_15" localSheetId="0" hidden="1">'Full Acct List'!$AC$103,'Full Acct List'!$AE$103,'Full Acct List'!$AG$103,'Full Acct List'!$I$104,'Full Acct List'!$K$104,'Full Acct List'!$M$104,'Full Acct List'!$O$104,'Full Acct List'!$Q$104,'Full Acct List'!$S$104,'Full Acct List'!$U$104,'Full Acct List'!$W$104,'Full Acct List'!$Y$104,'Full Acct List'!$AA$104,'Full Acct List'!$AC$104,'Full Acct List'!$AE$104,'Full Acct List'!$AG$104</definedName>
    <definedName name="QB_FORMULA_16" localSheetId="0" hidden="1">'Full Acct List'!$AG$107,'Full Acct List'!$AG$108,'Full Acct List'!$AG$109,'Full Acct List'!$AG$110,'Full Acct List'!$AG$111,'Full Acct List'!$I$112,'Full Acct List'!$K$112,'Full Acct List'!$M$112,'Full Acct List'!$O$112,'Full Acct List'!$Q$112,'Full Acct List'!$S$112,'Full Acct List'!$U$112,'Full Acct List'!$W$112,'Full Acct List'!$Y$112,'Full Acct List'!$AA$112,'Full Acct List'!$AC$112</definedName>
    <definedName name="QB_FORMULA_17" localSheetId="0" hidden="1">'Full Acct List'!$AE$112,'Full Acct List'!$AG$112,'Full Acct List'!$AG$114,'Full Acct List'!$AG$115,'Full Acct List'!$AG$116,'Full Acct List'!$I$117,'Full Acct List'!$K$117,'Full Acct List'!$M$117,'Full Acct List'!$O$117,'Full Acct List'!$Q$117,'Full Acct List'!$S$117,'Full Acct List'!$U$117,'Full Acct List'!$W$117,'Full Acct List'!$Y$117,'Full Acct List'!$AA$117,'Full Acct List'!$AC$117</definedName>
    <definedName name="QB_FORMULA_18" localSheetId="0" hidden="1">'Full Acct List'!$AE$117,'Full Acct List'!$AG$117,'Full Acct List'!$AG$119,'Full Acct List'!$AG$120,'Full Acct List'!$AG$121,'Full Acct List'!$AG$122,'Full Acct List'!$I$123,'Full Acct List'!$K$123,'Full Acct List'!$M$123,'Full Acct List'!$O$123,'Full Acct List'!$Q$123,'Full Acct List'!$S$123,'Full Acct List'!$U$123,'Full Acct List'!$W$123,'Full Acct List'!$Y$123,'Full Acct List'!$AA$123</definedName>
    <definedName name="QB_FORMULA_19" localSheetId="0" hidden="1">'Full Acct List'!$AC$123,'Full Acct List'!$AE$123,'Full Acct List'!$AG$123,'Full Acct List'!$AG$125,'Full Acct List'!$AG$126,'Full Acct List'!$I$127,'Full Acct List'!$K$127,'Full Acct List'!$M$127,'Full Acct List'!$O$127,'Full Acct List'!$Q$127,'Full Acct List'!$S$127,'Full Acct List'!$U$127,'Full Acct List'!$W$127,'Full Acct List'!$Y$127,'Full Acct List'!$AA$127,'Full Acct List'!$AC$127</definedName>
    <definedName name="QB_FORMULA_2" localSheetId="0" hidden="1">'Full Acct List'!$AE$16,'Full Acct List'!$AG$16,'Full Acct List'!$AG$18,'Full Acct List'!$AG$19,'Full Acct List'!$AG$20,'Full Acct List'!$I$21,'Full Acct List'!$K$21,'Full Acct List'!$M$21,'Full Acct List'!$O$21,'Full Acct List'!$Q$21,'Full Acct List'!$S$21,'Full Acct List'!$U$21,'Full Acct List'!$W$21,'Full Acct List'!$Y$21,'Full Acct List'!$AA$21,'Full Acct List'!$AC$21</definedName>
    <definedName name="QB_FORMULA_20" localSheetId="0" hidden="1">'Full Acct List'!$AE$127,'Full Acct List'!$AG$127,'Full Acct List'!$AG$129,'Full Acct List'!$AG$130,'Full Acct List'!$AG$131,'Full Acct List'!$AG$132,'Full Acct List'!$AG$133,'Full Acct List'!$AG$134,'Full Acct List'!$AG$135,'Full Acct List'!$AG$137,'Full Acct List'!$I$138,'Full Acct List'!$K$138,'Full Acct List'!$M$138,'Full Acct List'!$O$138,'Full Acct List'!$Q$138,'Full Acct List'!$S$138</definedName>
    <definedName name="QB_FORMULA_21" localSheetId="0" hidden="1">'Full Acct List'!$U$138,'Full Acct List'!$W$138,'Full Acct List'!$Y$138,'Full Acct List'!$AA$138,'Full Acct List'!$AC$138,'Full Acct List'!$AE$138,'Full Acct List'!$AG$138,'Full Acct List'!$I$139,'Full Acct List'!$K$139,'Full Acct List'!$M$139,'Full Acct List'!$O$139,'Full Acct List'!$Q$139,'Full Acct List'!$S$139,'Full Acct List'!$U$139,'Full Acct List'!$W$139,'Full Acct List'!$Y$139</definedName>
    <definedName name="QB_FORMULA_22" localSheetId="0" hidden="1">'Full Acct List'!$AA$139,'Full Acct List'!$AC$139,'Full Acct List'!$AE$139,'Full Acct List'!$AG$139,'Full Acct List'!$AG$143,'Full Acct List'!$AG$144,'Full Acct List'!$I$145,'Full Acct List'!$K$145,'Full Acct List'!$M$145,'Full Acct List'!$O$145,'Full Acct List'!$Q$145,'Full Acct List'!$S$145,'Full Acct List'!$U$145,'Full Acct List'!$W$145,'Full Acct List'!$Y$145,'Full Acct List'!$AA$145</definedName>
    <definedName name="QB_FORMULA_23" localSheetId="0" hidden="1">'Full Acct List'!$AC$145,'Full Acct List'!$AE$145,'Full Acct List'!$AG$145,'Full Acct List'!$AG$146,'Full Acct List'!$AG$147,'Full Acct List'!$AG$148,'Full Acct List'!$AG$150,'Full Acct List'!$AG$151,'Full Acct List'!$I$152,'Full Acct List'!$K$152,'Full Acct List'!$M$152,'Full Acct List'!$O$152,'Full Acct List'!$Q$152,'Full Acct List'!$S$152,'Full Acct List'!$U$152,'Full Acct List'!$W$152</definedName>
    <definedName name="QB_FORMULA_24" localSheetId="0" hidden="1">'Full Acct List'!$Y$152,'Full Acct List'!$AA$152,'Full Acct List'!$AC$152,'Full Acct List'!$AE$152,'Full Acct List'!$AG$152,'Full Acct List'!$AG$153,'Full Acct List'!$AG$154,'Full Acct List'!$I$155,'Full Acct List'!$K$155,'Full Acct List'!$M$155,'Full Acct List'!$O$155,'Full Acct List'!$Q$155,'Full Acct List'!$S$155,'Full Acct List'!$U$155,'Full Acct List'!$W$155,'Full Acct List'!$Y$155</definedName>
    <definedName name="QB_FORMULA_25" localSheetId="0" hidden="1">'Full Acct List'!$AA$155,'Full Acct List'!$AC$155,'Full Acct List'!$AE$155,'Full Acct List'!$AG$155,'Full Acct List'!$AG$157,'Full Acct List'!$AG$158,'Full Acct List'!$AG$159,'Full Acct List'!$AG$160,'Full Acct List'!$AG$161,'Full Acct List'!$I$162,'Full Acct List'!$K$162,'Full Acct List'!$M$162,'Full Acct List'!$O$162,'Full Acct List'!$Q$162,'Full Acct List'!$S$162,'Full Acct List'!$U$162</definedName>
    <definedName name="QB_FORMULA_26" localSheetId="0" hidden="1">'Full Acct List'!$W$162,'Full Acct List'!$Y$162,'Full Acct List'!$AA$162,'Full Acct List'!$AC$162,'Full Acct List'!$AE$162,'Full Acct List'!$AG$162,'Full Acct List'!$AG$164,'Full Acct List'!$AG$165,'Full Acct List'!$AG$166,'Full Acct List'!$AG$167,'Full Acct List'!$I$168,'Full Acct List'!$K$168,'Full Acct List'!$M$168,'Full Acct List'!$O$168,'Full Acct List'!$Q$168,'Full Acct List'!$S$168</definedName>
    <definedName name="QB_FORMULA_27" localSheetId="0" hidden="1">'Full Acct List'!$U$168,'Full Acct List'!$W$168,'Full Acct List'!$Y$168,'Full Acct List'!$AA$168,'Full Acct List'!$AC$168,'Full Acct List'!$AE$168,'Full Acct List'!$AG$168,'Full Acct List'!$AG$170,'Full Acct List'!$AG$171,'Full Acct List'!$AG$172,'Full Acct List'!$AG$173,'Full Acct List'!$I$174,'Full Acct List'!$K$174,'Full Acct List'!$M$174,'Full Acct List'!$O$174,'Full Acct List'!$Q$174</definedName>
    <definedName name="QB_FORMULA_28" localSheetId="0" hidden="1">'Full Acct List'!$S$174,'Full Acct List'!$U$174,'Full Acct List'!$W$174,'Full Acct List'!$Y$174,'Full Acct List'!$AA$174,'Full Acct List'!$AC$174,'Full Acct List'!$AE$174,'Full Acct List'!$AG$174,'Full Acct List'!$AG$176,'Full Acct List'!$AG$177,'Full Acct List'!$AG$178,'Full Acct List'!$I$179,'Full Acct List'!$K$179,'Full Acct List'!$M$179,'Full Acct List'!$O$179,'Full Acct List'!$Q$179</definedName>
    <definedName name="QB_FORMULA_29" localSheetId="0" hidden="1">'Full Acct List'!$S$179,'Full Acct List'!$U$179,'Full Acct List'!$W$179,'Full Acct List'!$Y$179,'Full Acct List'!$AA$179,'Full Acct List'!$AC$179,'Full Acct List'!$AE$179,'Full Acct List'!$AG$179,'Full Acct List'!$AG$181,'Full Acct List'!$AG$182,'Full Acct List'!$AG$183,'Full Acct List'!$AG$184,'Full Acct List'!$AG$185,'Full Acct List'!$AG$186,'Full Acct List'!$AG$187,'Full Acct List'!$AG$188</definedName>
    <definedName name="QB_FORMULA_3" localSheetId="0" hidden="1">'Full Acct List'!$AE$21,'Full Acct List'!$AG$21,'Full Acct List'!#REF!,'Full Acct List'!$I$22,'Full Acct List'!$K$22,'Full Acct List'!$M$22,'Full Acct List'!$O$22,'Full Acct List'!$Q$22,'Full Acct List'!$S$22,'Full Acct List'!$U$22,'Full Acct List'!$W$22,'Full Acct List'!$Y$22,'Full Acct List'!$AA$22,'Full Acct List'!$AC$22,'Full Acct List'!$AE$22,'Full Acct List'!$AG$22</definedName>
    <definedName name="QB_FORMULA_30" localSheetId="0" hidden="1">'Full Acct List'!$AG$189,'Full Acct List'!$AG$190,'Full Acct List'!$I$191,'Full Acct List'!$K$191,'Full Acct List'!$M$191,'Full Acct List'!$O$191,'Full Acct List'!$Q$191,'Full Acct List'!$S$191,'Full Acct List'!$U$191,'Full Acct List'!$W$191,'Full Acct List'!$Y$191,'Full Acct List'!$AA$191,'Full Acct List'!$AC$191,'Full Acct List'!$AE$191,'Full Acct List'!$AG$191,'Full Acct List'!$I$192</definedName>
    <definedName name="QB_FORMULA_31" localSheetId="0" hidden="1">'Full Acct List'!$K$192,'Full Acct List'!$M$192,'Full Acct List'!$O$192,'Full Acct List'!$Q$192,'Full Acct List'!$S$192,'Full Acct List'!$U$192,'Full Acct List'!$W$192,'Full Acct List'!$Y$192,'Full Acct List'!$AA$192,'Full Acct List'!$AC$192,'Full Acct List'!$AE$192,'Full Acct List'!$AG$192,'Full Acct List'!$AG$195,'Full Acct List'!$AG$196,'Full Acct List'!$AG$197,'Full Acct List'!$AG$198</definedName>
    <definedName name="QB_FORMULA_32" localSheetId="0" hidden="1">'Full Acct List'!$AG$199,'Full Acct List'!$AG$200,'Full Acct List'!$I$201,'Full Acct List'!$K$201,'Full Acct List'!$M$201,'Full Acct List'!$O$201,'Full Acct List'!$Q$201,'Full Acct List'!$S$201,'Full Acct List'!$U$201,'Full Acct List'!$W$201,'Full Acct List'!$Y$201,'Full Acct List'!$AA$201,'Full Acct List'!$AC$201,'Full Acct List'!$AE$201,'Full Acct List'!$AG$201,'Full Acct List'!$AG$203</definedName>
    <definedName name="QB_FORMULA_33" localSheetId="0" hidden="1">'Full Acct List'!$AG$204,'Full Acct List'!$I$205,'Full Acct List'!$K$205,'Full Acct List'!$M$205,'Full Acct List'!$O$205,'Full Acct List'!$Q$205,'Full Acct List'!$S$205,'Full Acct List'!$U$205,'Full Acct List'!$W$205,'Full Acct List'!$Y$205,'Full Acct List'!$AA$205,'Full Acct List'!$AC$205,'Full Acct List'!$AE$205,'Full Acct List'!$AG$205,'Full Acct List'!$AG$208,'Full Acct List'!$I$209</definedName>
    <definedName name="QB_FORMULA_34" localSheetId="0" hidden="1">'Full Acct List'!$K$209,'Full Acct List'!$M$209,'Full Acct List'!$O$209,'Full Acct List'!$Q$209,'Full Acct List'!$S$209,'Full Acct List'!$U$209,'Full Acct List'!$W$209,'Full Acct List'!$Y$209,'Full Acct List'!$AA$209,'Full Acct List'!$AC$209,'Full Acct List'!$AE$209,'Full Acct List'!$AG$209,'Full Acct List'!$AG$211,'Full Acct List'!$AG$212,'Full Acct List'!$I$213,'Full Acct List'!$K$213</definedName>
    <definedName name="QB_FORMULA_35" localSheetId="0" hidden="1">'Full Acct List'!$M$213,'Full Acct List'!$O$213,'Full Acct List'!$Q$213,'Full Acct List'!$S$213,'Full Acct List'!$U$213,'Full Acct List'!$W$213,'Full Acct List'!$Y$213,'Full Acct List'!$AA$213,'Full Acct List'!$AC$213,'Full Acct List'!$AE$213,'Full Acct List'!$AG$213,'Full Acct List'!$AG$215,'Full Acct List'!$AG$216,'Full Acct List'!$AG$217,'Full Acct List'!$AG$218,'Full Acct List'!$I$219</definedName>
    <definedName name="QB_FORMULA_36" localSheetId="0" hidden="1">'Full Acct List'!$K$219,'Full Acct List'!$M$219,'Full Acct List'!$O$219,'Full Acct List'!$Q$219,'Full Acct List'!$S$219,'Full Acct List'!$U$219,'Full Acct List'!$W$219,'Full Acct List'!$Y$219,'Full Acct List'!$AA$219,'Full Acct List'!$AC$219,'Full Acct List'!$AE$219,'Full Acct List'!$AG$219,'Full Acct List'!$I$220,'Full Acct List'!$K$220,'Full Acct List'!$M$220,'Full Acct List'!$O$220</definedName>
    <definedName name="QB_FORMULA_37" localSheetId="0" hidden="1">'Full Acct List'!$Q$220,'Full Acct List'!$S$220,'Full Acct List'!$U$220,'Full Acct List'!$W$220,'Full Acct List'!$Y$220,'Full Acct List'!$AA$220,'Full Acct List'!$AC$220,'Full Acct List'!$AE$220,'Full Acct List'!$AG$220,'Full Acct List'!$AG$223,'Full Acct List'!$AG$224,'Full Acct List'!$AG$225,'Full Acct List'!$AG$227,'Full Acct List'!$I$228,'Full Acct List'!$K$228,'Full Acct List'!$M$228</definedName>
    <definedName name="QB_FORMULA_38" localSheetId="0" hidden="1">'Full Acct List'!$O$228,'Full Acct List'!$Q$228,'Full Acct List'!$S$228,'Full Acct List'!$U$228,'Full Acct List'!$W$228,'Full Acct List'!$Y$228,'Full Acct List'!$AA$228,'Full Acct List'!$AC$228,'Full Acct List'!$AE$228,'Full Acct List'!$AG$228,'Full Acct List'!$AG$230,'Full Acct List'!$AG$231,'Full Acct List'!$AG$232,'Full Acct List'!$AG$233,'Full Acct List'!$I$234,'Full Acct List'!$K$234</definedName>
    <definedName name="QB_FORMULA_39" localSheetId="0" hidden="1">'Full Acct List'!$M$234,'Full Acct List'!$O$234,'Full Acct List'!$Q$234,'Full Acct List'!$S$234,'Full Acct List'!$U$234,'Full Acct List'!$W$234,'Full Acct List'!$Y$234,'Full Acct List'!$AA$234,'Full Acct List'!$AC$234,'Full Acct List'!$AE$234,'Full Acct List'!$AG$234,'Full Acct List'!$AG$236,'Full Acct List'!$AG$237,'Full Acct List'!$AG$239,'Full Acct List'!$I$240,'Full Acct List'!$K$240</definedName>
    <definedName name="QB_FORMULA_4" localSheetId="0" hidden="1">'Full Acct List'!$AG$25,'Full Acct List'!$AG$26,'Full Acct List'!$I$27,'Full Acct List'!$K$27,'Full Acct List'!$M$27,'Full Acct List'!$O$27,'Full Acct List'!$Q$27,'Full Acct List'!$S$27,'Full Acct List'!$U$27,'Full Acct List'!$W$27,'Full Acct List'!$Y$27,'Full Acct List'!$AA$27,'Full Acct List'!$AC$27,'Full Acct List'!$AE$27,'Full Acct List'!$AG$27,'Full Acct List'!$AG$29</definedName>
    <definedName name="QB_FORMULA_40" localSheetId="0" hidden="1">'Full Acct List'!$M$240,'Full Acct List'!$O$240,'Full Acct List'!$Q$240,'Full Acct List'!$S$240,'Full Acct List'!$U$240,'Full Acct List'!$W$240,'Full Acct List'!$Y$240,'Full Acct List'!$AA$240,'Full Acct List'!$AC$240,'Full Acct List'!$AE$240,'Full Acct List'!$AG$240,'Full Acct List'!$AG$242,'Full Acct List'!$AG$243,'Full Acct List'!$I$244,'Full Acct List'!$K$244,'Full Acct List'!$M$244</definedName>
    <definedName name="QB_FORMULA_41" localSheetId="0" hidden="1">'Full Acct List'!$O$244,'Full Acct List'!$Q$244,'Full Acct List'!$S$244,'Full Acct List'!$U$244,'Full Acct List'!$W$244,'Full Acct List'!$Y$244,'Full Acct List'!$AA$244,'Full Acct List'!$AC$244,'Full Acct List'!$AE$244,'Full Acct List'!$AG$244,'Full Acct List'!$AG$246,'Full Acct List'!$AG$248,'Full Acct List'!$AG$249,'Full Acct List'!$AG$250,'Full Acct List'!$I$251,'Full Acct List'!$K$251</definedName>
    <definedName name="QB_FORMULA_42" localSheetId="0" hidden="1">'Full Acct List'!$M$251,'Full Acct List'!$O$251,'Full Acct List'!$Q$251,'Full Acct List'!$S$251,'Full Acct List'!$U$251,'Full Acct List'!$W$251,'Full Acct List'!$Y$251,'Full Acct List'!$AA$251,'Full Acct List'!$AC$251,'Full Acct List'!$AE$251,'Full Acct List'!$AG$251,'Full Acct List'!$I$252,'Full Acct List'!$K$252,'Full Acct List'!$M$252,'Full Acct List'!$O$252,'Full Acct List'!$Q$252</definedName>
    <definedName name="QB_FORMULA_43" localSheetId="0" hidden="1">'Full Acct List'!$S$252,'Full Acct List'!$U$252,'Full Acct List'!$W$252,'Full Acct List'!$Y$252,'Full Acct List'!$AA$252,'Full Acct List'!$AC$252,'Full Acct List'!$AE$252,'Full Acct List'!$AG$252,'Full Acct List'!$AG$255,'Full Acct List'!$AG$256,'Full Acct List'!$AG$257,'Full Acct List'!$AG$258,'Full Acct List'!$AG$259,'Full Acct List'!$AG$260,'Full Acct List'!$I$261,'Full Acct List'!$K$261</definedName>
    <definedName name="QB_FORMULA_44" localSheetId="0" hidden="1">'Full Acct List'!$M$261,'Full Acct List'!$O$261,'Full Acct List'!$Q$261,'Full Acct List'!$S$261,'Full Acct List'!$U$261,'Full Acct List'!$W$261,'Full Acct List'!$Y$261,'Full Acct List'!$AA$261,'Full Acct List'!$AC$261,'Full Acct List'!$AE$261,'Full Acct List'!$AG$261,'Full Acct List'!$AG$263,'Full Acct List'!$I$264,'Full Acct List'!$K$264,'Full Acct List'!$M$264,'Full Acct List'!$O$264</definedName>
    <definedName name="QB_FORMULA_45" localSheetId="0" hidden="1">'Full Acct List'!$Q$264,'Full Acct List'!$S$264,'Full Acct List'!$U$264,'Full Acct List'!$W$264,'Full Acct List'!$Y$264,'Full Acct List'!$AA$264,'Full Acct List'!$AC$264,'Full Acct List'!$AE$264,'Full Acct List'!$AG$264,'Full Acct List'!$AG$266,'Full Acct List'!$AG$269,'Full Acct List'!$AG$270,'Full Acct List'!$I$271,'Full Acct List'!$K$271,'Full Acct List'!$M$271,'Full Acct List'!$O$271</definedName>
    <definedName name="QB_FORMULA_46" localSheetId="0" hidden="1">'Full Acct List'!$Q$271,'Full Acct List'!$S$271,'Full Acct List'!$U$271,'Full Acct List'!$W$271,'Full Acct List'!$Y$271,'Full Acct List'!$AA$271,'Full Acct List'!$AC$271,'Full Acct List'!$AE$271,'Full Acct List'!$AG$271,'Full Acct List'!$I$272,'Full Acct List'!$K$272,'Full Acct List'!$M$272,'Full Acct List'!$O$272,'Full Acct List'!$Q$272,'Full Acct List'!$S$272,'Full Acct List'!$U$272</definedName>
    <definedName name="QB_FORMULA_47" localSheetId="0" hidden="1">'Full Acct List'!$W$272,'Full Acct List'!$Y$272,'Full Acct List'!$AA$272,'Full Acct List'!$AC$272,'Full Acct List'!$AE$272,'Full Acct List'!$AG$272,'Full Acct List'!$AG$275,'Full Acct List'!$AG$276,'Full Acct List'!$AG$278,'Full Acct List'!$I$279,'Full Acct List'!$K$279,'Full Acct List'!$M$279,'Full Acct List'!$O$279,'Full Acct List'!$Q$279,'Full Acct List'!$S$279,'Full Acct List'!$U$279</definedName>
    <definedName name="QB_FORMULA_48" localSheetId="0" hidden="1">'Full Acct List'!$W$279,'Full Acct List'!$Y$279,'Full Acct List'!$AA$279,'Full Acct List'!$AC$279,'Full Acct List'!$AE$279,'Full Acct List'!$AG$279,'Full Acct List'!$AG$281,'Full Acct List'!$AG$284,'Full Acct List'!$I$285,'Full Acct List'!$K$285,'Full Acct List'!$M$285,'Full Acct List'!$O$285,'Full Acct List'!$Q$285,'Full Acct List'!$S$285,'Full Acct List'!$U$285,'Full Acct List'!$W$285</definedName>
    <definedName name="QB_FORMULA_49" localSheetId="0" hidden="1">'Full Acct List'!$Y$285,'Full Acct List'!$AA$285,'Full Acct List'!$AC$285,'Full Acct List'!$AE$285,'Full Acct List'!$AG$285,'Full Acct List'!$I$286,'Full Acct List'!$K$286,'Full Acct List'!$M$286,'Full Acct List'!$O$286,'Full Acct List'!$Q$286,'Full Acct List'!$S$286,'Full Acct List'!$U$286,'Full Acct List'!$W$286,'Full Acct List'!$Y$286,'Full Acct List'!$AA$286,'Full Acct List'!$AC$286</definedName>
    <definedName name="QB_FORMULA_5" localSheetId="0" hidden="1">'Full Acct List'!$AG$30,'Full Acct List'!$AG$31,'Full Acct List'!$I$32,'Full Acct List'!$K$32,'Full Acct List'!$M$32,'Full Acct List'!$O$32,'Full Acct List'!$Q$32,'Full Acct List'!$S$32,'Full Acct List'!$U$32,'Full Acct List'!$W$32,'Full Acct List'!$Y$32,'Full Acct List'!$AA$32,'Full Acct List'!$AC$32,'Full Acct List'!$AE$32,'Full Acct List'!$AG$32,'Full Acct List'!$I$33</definedName>
    <definedName name="QB_FORMULA_50" localSheetId="0" hidden="1">'Full Acct List'!$AE$286,'Full Acct List'!$AG$286,'Full Acct List'!$AG$289,'Full Acct List'!$AG$290,'Full Acct List'!$AG$291,'Full Acct List'!$AG$292,'Full Acct List'!$AG$293,'Full Acct List'!$AG$294,'Full Acct List'!$I$295,'Full Acct List'!$K$295,'Full Acct List'!$M$295,'Full Acct List'!$O$295,'Full Acct List'!$Q$295,'Full Acct List'!$S$295,'Full Acct List'!$U$295,'Full Acct List'!$W$295</definedName>
    <definedName name="QB_FORMULA_51" localSheetId="0" hidden="1">'Full Acct List'!$Y$295,'Full Acct List'!$AA$295,'Full Acct List'!$AC$295,'Full Acct List'!$AE$295,'Full Acct List'!$AG$295,'Full Acct List'!$AG$297,'Full Acct List'!$AG$298,'Full Acct List'!$AG$301,'Full Acct List'!$AG$302,'Full Acct List'!$I$303,'Full Acct List'!$K$303,'Full Acct List'!$M$303,'Full Acct List'!$O$303,'Full Acct List'!$Q$303,'Full Acct List'!$S$303,'Full Acct List'!$U$303</definedName>
    <definedName name="QB_FORMULA_52" localSheetId="0" hidden="1">'Full Acct List'!$W$303,'Full Acct List'!$Y$303,'Full Acct List'!$AA$303,'Full Acct List'!$AC$303,'Full Acct List'!$AE$303,'Full Acct List'!$AG$303,'Full Acct List'!$AG$305,'Full Acct List'!$AG$306,'Full Acct List'!$AG$307,'Full Acct List'!$I$308,'Full Acct List'!$K$308,'Full Acct List'!$M$308,'Full Acct List'!$O$308,'Full Acct List'!$Q$308,'Full Acct List'!$S$308,'Full Acct List'!$U$308</definedName>
    <definedName name="QB_FORMULA_53" localSheetId="0" hidden="1">'Full Acct List'!$W$308,'Full Acct List'!$Y$308,'Full Acct List'!$AA$308,'Full Acct List'!$AC$308,'Full Acct List'!$AE$308,'Full Acct List'!$AG$308,'Full Acct List'!$AG$311,'Full Acct List'!$I$312,'Full Acct List'!$K$312,'Full Acct List'!$M$312,'Full Acct List'!$O$312,'Full Acct List'!$Q$312,'Full Acct List'!$S$312,'Full Acct List'!$U$312,'Full Acct List'!$W$312,'Full Acct List'!$Y$312</definedName>
    <definedName name="QB_FORMULA_54" localSheetId="0" hidden="1">'Full Acct List'!$AA$312,'Full Acct List'!$AC$312,'Full Acct List'!$AE$312,'Full Acct List'!$AG$312,'Full Acct List'!$AG$314,'Full Acct List'!$AG$315,'Full Acct List'!$AG$316,'Full Acct List'!$AG$317,'Full Acct List'!$AG$318,'Full Acct List'!$AG$320,'Full Acct List'!$AG$321,'Full Acct List'!$AG$322,'Full Acct List'!$AG$323,'Full Acct List'!$I$324,'Full Acct List'!$K$324,'Full Acct List'!$M$324</definedName>
    <definedName name="QB_FORMULA_55" localSheetId="0" hidden="1">'Full Acct List'!$O$324,'Full Acct List'!$Q$324,'Full Acct List'!$S$324,'Full Acct List'!$U$324,'Full Acct List'!$W$324,'Full Acct List'!$Y$324,'Full Acct List'!$AA$324,'Full Acct List'!$AC$324,'Full Acct List'!$AE$324,'Full Acct List'!$AG$324,'Full Acct List'!$AG$325,'Full Acct List'!$AG$326,'Full Acct List'!$I$327,'Full Acct List'!$K$327,'Full Acct List'!$M$327,'Full Acct List'!$O$327</definedName>
    <definedName name="QB_FORMULA_56" localSheetId="0" hidden="1">'Full Acct List'!$Q$327,'Full Acct List'!$S$327,'Full Acct List'!$U$327,'Full Acct List'!$W$327,'Full Acct List'!$Y$327,'Full Acct List'!$AA$327,'Full Acct List'!$AC$327,'Full Acct List'!$AE$327,'Full Acct List'!$AG$327,'Full Acct List'!$I$328,'Full Acct List'!$K$328,'Full Acct List'!$M$328,'Full Acct List'!$O$328,'Full Acct List'!$Q$328,'Full Acct List'!$S$328,'Full Acct List'!$U$328</definedName>
    <definedName name="QB_FORMULA_57" localSheetId="0" hidden="1">'Full Acct List'!$W$328,'Full Acct List'!$Y$328,'Full Acct List'!$AA$328,'Full Acct List'!$AC$328,'Full Acct List'!$AE$328,'Full Acct List'!$AG$328,'Full Acct List'!$AG$329,'Full Acct List'!$AG$331,'Full Acct List'!$AG$332,'Full Acct List'!$AG$333,'Full Acct List'!$I$334,'Full Acct List'!$K$334,'Full Acct List'!$M$334,'Full Acct List'!$O$334,'Full Acct List'!$Q$334,'Full Acct List'!$S$334</definedName>
    <definedName name="QB_FORMULA_58" localSheetId="0" hidden="1">'Full Acct List'!$U$334,'Full Acct List'!$W$334,'Full Acct List'!$Y$334,'Full Acct List'!$AA$334,'Full Acct List'!$AC$334,'Full Acct List'!$AE$334,'Full Acct List'!$AG$334,'Full Acct List'!$I$335,'Full Acct List'!$K$335,'Full Acct List'!$M$335,'Full Acct List'!$O$335,'Full Acct List'!$Q$335,'Full Acct List'!$S$335,'Full Acct List'!$U$335,'Full Acct List'!$W$335,'Full Acct List'!$Y$335</definedName>
    <definedName name="QB_FORMULA_59" localSheetId="0" hidden="1">'Full Acct List'!$AA$335,'Full Acct List'!$AC$335,'Full Acct List'!$AE$335,'Full Acct List'!$AG$335,'Full Acct List'!$I$336,'Full Acct List'!$K$336,'Full Acct List'!$M$336,'Full Acct List'!$O$336,'Full Acct List'!$Q$336,'Full Acct List'!$S$336,'Full Acct List'!$U$336,'Full Acct List'!$W$336,'Full Acct List'!$Y$336,'Full Acct List'!$AA$336,'Full Acct List'!$AC$336,'Full Acct List'!$AE$336</definedName>
    <definedName name="QB_FORMULA_6" localSheetId="0" hidden="1">'Full Acct List'!$K$33,'Full Acct List'!$M$33,'Full Acct List'!$O$33,'Full Acct List'!$Q$33,'Full Acct List'!$S$33,'Full Acct List'!$U$33,'Full Acct List'!$W$33,'Full Acct List'!$Y$33,'Full Acct List'!$AA$33,'Full Acct List'!$AC$33,'Full Acct List'!$AE$33,'Full Acct List'!$AG$33,'Full Acct List'!$AG$35,'Full Acct List'!$AG$36,'Full Acct List'!$AG$37,'Full Acct List'!$AG$38</definedName>
    <definedName name="QB_FORMULA_60" localSheetId="0" hidden="1">'Full Acct List'!$AG$336,'Full Acct List'!#REF!,'Full Acct List'!#REF!,'Full Acct List'!#REF!,'Full Acct List'!#REF!,'Full Acct List'!#REF!,'Full Acct List'!#REF!,'Full Acct List'!#REF!,'Full Acct List'!#REF!,'Full Acct List'!#REF!,'Full Acct List'!#REF!,'Full Acct List'!#REF!,'Full Acct List'!#REF!,'Full Acct List'!#REF!,'Full Acct List'!#REF!,'Full Acct List'!#REF!</definedName>
    <definedName name="QB_FORMULA_61" localSheetId="0" hidden="1">'Full Acct List'!#REF!,'Full Acct List'!#REF!,'Full Acct List'!#REF!,'Full Acct List'!#REF!,'Full Acct List'!#REF!,'Full Acct List'!#REF!,'Full Acct List'!#REF!,'Full Acct List'!#REF!,'Full Acct List'!#REF!,'Full Acct List'!#REF!,'Full Acct List'!#REF!,'Full Acct List'!#REF!,'Full Acct List'!$AG$339,'Full Acct List'!$AG$340,'Full Acct List'!$AG$341,'Full Acct List'!$AG$342</definedName>
    <definedName name="QB_FORMULA_62" localSheetId="0" hidden="1">'Full Acct List'!$AG$343,'Full Acct List'!$I$344,'Full Acct List'!$K$344,'Full Acct List'!$M$344,'Full Acct List'!$O$344,'Full Acct List'!$Q$344,'Full Acct List'!$S$344,'Full Acct List'!$U$344,'Full Acct List'!$W$344,'Full Acct List'!$Y$344,'Full Acct List'!$AA$344,'Full Acct List'!$AC$344,'Full Acct List'!$AE$344,'Full Acct List'!$AG$344,'Full Acct List'!$I$345,'Full Acct List'!$K$345</definedName>
    <definedName name="QB_FORMULA_63" localSheetId="0" hidden="1">'Full Acct List'!$M$345,'Full Acct List'!$O$345,'Full Acct List'!$Q$345,'Full Acct List'!$S$345,'Full Acct List'!$U$345,'Full Acct List'!$W$345,'Full Acct List'!$Y$345,'Full Acct List'!$AA$345,'Full Acct List'!$AC$345,'Full Acct List'!$AE$345,'Full Acct List'!$AG$345,'Full Acct List'!$I$346,'Full Acct List'!$K$346,'Full Acct List'!$M$346,'Full Acct List'!$O$346,'Full Acct List'!$Q$346</definedName>
    <definedName name="QB_FORMULA_64" localSheetId="0" hidden="1">'Full Acct List'!$S$346,'Full Acct List'!$U$346,'Full Acct List'!$W$346,'Full Acct List'!$Y$346,'Full Acct List'!$AA$346,'Full Acct List'!$AC$346,'Full Acct List'!$AE$346,'Full Acct List'!$AG$346</definedName>
    <definedName name="QB_FORMULA_7" localSheetId="0" hidden="1">'Full Acct List'!$AG$39,'Full Acct List'!$AG$40,'Full Acct List'!$AG$41,'Full Acct List'!$AG$42,'Full Acct List'!$AG$43,'Full Acct List'!$AG$44,'Full Acct List'!$AG$45,'Full Acct List'!$AG$46,'Full Acct List'!$AG$47,'Full Acct List'!$AG$48,'Full Acct List'!$AG$49,'Full Acct List'!$AG$53,'Full Acct List'!$I$54,'Full Acct List'!$K$54,'Full Acct List'!$M$54,'Full Acct List'!$O$54</definedName>
    <definedName name="QB_FORMULA_8" localSheetId="0" hidden="1">'Full Acct List'!$Q$54,'Full Acct List'!$S$54,'Full Acct List'!$U$54,'Full Acct List'!$W$54,'Full Acct List'!$Y$54,'Full Acct List'!$AA$54,'Full Acct List'!$AC$54,'Full Acct List'!$AE$54,'Full Acct List'!$AG$54,'Full Acct List'!$AG$56,'Full Acct List'!$I$57,'Full Acct List'!$K$57,'Full Acct List'!$M$57,'Full Acct List'!$O$57,'Full Acct List'!$Q$57,'Full Acct List'!$S$57</definedName>
    <definedName name="QB_FORMULA_9" localSheetId="0" hidden="1">'Full Acct List'!$U$57,'Full Acct List'!$W$57,'Full Acct List'!$Y$57,'Full Acct List'!$AA$57,'Full Acct List'!$AC$57,'Full Acct List'!$AE$57,'Full Acct List'!$AG$57,'Full Acct List'!$I$63,'Full Acct List'!$K$63,'Full Acct List'!$M$63,'Full Acct List'!$O$63,'Full Acct List'!$Q$63,'Full Acct List'!$S$63,'Full Acct List'!$U$63,'Full Acct List'!$W$63,'Full Acct List'!$Y$63</definedName>
    <definedName name="QB_ROW_18301" localSheetId="0" hidden="1">'Full Acct List'!$A$346</definedName>
    <definedName name="QB_ROW_19011" localSheetId="0" hidden="1">'Full Acct List'!$B$2</definedName>
    <definedName name="QB_ROW_19311" localSheetId="0" hidden="1">'Full Acct List'!$B$336</definedName>
    <definedName name="QB_ROW_197040" localSheetId="0" hidden="1">'Full Acct List'!$E$4</definedName>
    <definedName name="QB_ROW_197250" localSheetId="0" hidden="1">'Full Acct List'!#REF!</definedName>
    <definedName name="QB_ROW_197340" localSheetId="0" hidden="1">'Full Acct List'!$E$22</definedName>
    <definedName name="QB_ROW_198050" localSheetId="0" hidden="1">'Full Acct List'!$F$5</definedName>
    <definedName name="QB_ROW_198350" localSheetId="0" hidden="1">'Full Acct List'!$F$10</definedName>
    <definedName name="QB_ROW_199260" localSheetId="0" hidden="1">'Full Acct List'!$G$6</definedName>
    <definedName name="QB_ROW_200260" localSheetId="0" hidden="1">'Full Acct List'!$G$7</definedName>
    <definedName name="QB_ROW_20031" localSheetId="0" hidden="1">'Full Acct List'!$D$3</definedName>
    <definedName name="QB_ROW_201250" localSheetId="0" hidden="1">'Full Acct List'!$F$35</definedName>
    <definedName name="QB_ROW_202250" localSheetId="0" hidden="1">'Full Acct List'!$F$36</definedName>
    <definedName name="QB_ROW_20331" localSheetId="0" hidden="1">'Full Acct List'!$D$64</definedName>
    <definedName name="QB_ROW_204050" localSheetId="0" hidden="1">'Full Acct List'!$F$11</definedName>
    <definedName name="QB_ROW_204350" localSheetId="0" hidden="1">'Full Acct List'!$F$16</definedName>
    <definedName name="QB_ROW_205260" localSheetId="0" hidden="1">'Full Acct List'!$G$13</definedName>
    <definedName name="QB_ROW_206260" localSheetId="0" hidden="1">'Full Acct List'!$G$14</definedName>
    <definedName name="QB_ROW_207260" localSheetId="0" hidden="1">'Full Acct List'!$G$15</definedName>
    <definedName name="QB_ROW_209260" localSheetId="0" hidden="1">'Full Acct List'!$G$12</definedName>
    <definedName name="QB_ROW_210050" localSheetId="0" hidden="1">'Full Acct List'!$F$17</definedName>
    <definedName name="QB_ROW_21031" localSheetId="0" hidden="1">'Full Acct List'!$D$66</definedName>
    <definedName name="QB_ROW_210350" localSheetId="0" hidden="1">'Full Acct List'!$F$21</definedName>
    <definedName name="QB_ROW_211260" localSheetId="0" hidden="1">'Full Acct List'!$G$18</definedName>
    <definedName name="QB_ROW_212260" localSheetId="0" hidden="1">'Full Acct List'!$G$19</definedName>
    <definedName name="QB_ROW_213260" localSheetId="0" hidden="1">'Full Acct List'!$G$20</definedName>
    <definedName name="QB_ROW_21331" localSheetId="0" hidden="1">'Full Acct List'!$D$335</definedName>
    <definedName name="QB_ROW_215260" localSheetId="0" hidden="1">'Full Acct List'!$G$9</definedName>
    <definedName name="QB_ROW_216250" localSheetId="0" hidden="1">'Full Acct List'!$F$38</definedName>
    <definedName name="QB_ROW_217250" localSheetId="0" hidden="1">'Full Acct List'!$F$39</definedName>
    <definedName name="QB_ROW_218040" localSheetId="0" hidden="1">'Full Acct List'!$E$23</definedName>
    <definedName name="QB_ROW_218340" localSheetId="0" hidden="1">'Full Acct List'!$E$33</definedName>
    <definedName name="QB_ROW_219050" localSheetId="0" hidden="1">'Full Acct List'!$F$24</definedName>
    <definedName name="QB_ROW_219350" localSheetId="0" hidden="1">'Full Acct List'!$F$27</definedName>
    <definedName name="QB_ROW_22011" localSheetId="0" hidden="1">'Full Acct List'!$B$337</definedName>
    <definedName name="QB_ROW_220260" localSheetId="0" hidden="1">'Full Acct List'!$G$25</definedName>
    <definedName name="QB_ROW_221260" localSheetId="0" hidden="1">'Full Acct List'!$G$26</definedName>
    <definedName name="QB_ROW_223050" localSheetId="0" hidden="1">'Full Acct List'!$F$28</definedName>
    <definedName name="QB_ROW_22311" localSheetId="0" hidden="1">'Full Acct List'!$B$345</definedName>
    <definedName name="QB_ROW_223350" localSheetId="0" hidden="1">'Full Acct List'!$F$32</definedName>
    <definedName name="QB_ROW_224260" localSheetId="0" hidden="1">'Full Acct List'!$G$30</definedName>
    <definedName name="QB_ROW_227260" localSheetId="0" hidden="1">'Full Acct List'!$G$31</definedName>
    <definedName name="QB_ROW_229040" localSheetId="0" hidden="1">'Full Acct List'!$E$34</definedName>
    <definedName name="QB_ROW_229340" localSheetId="0" hidden="1">'Full Acct List'!$E$63</definedName>
    <definedName name="QB_ROW_23021" localSheetId="0" hidden="1">'Full Acct List'!#REF!</definedName>
    <definedName name="QB_ROW_230250" localSheetId="0" hidden="1">'Full Acct List'!$F$40</definedName>
    <definedName name="QB_ROW_232250" localSheetId="0" hidden="1">'Full Acct List'!$F$41</definedName>
    <definedName name="QB_ROW_23321" localSheetId="0" hidden="1">'Full Acct List'!#REF!</definedName>
    <definedName name="QB_ROW_234250" localSheetId="0" hidden="1">'Full Acct List'!$F$42</definedName>
    <definedName name="QB_ROW_235250" localSheetId="0" hidden="1">'Full Acct List'!$F$43</definedName>
    <definedName name="QB_ROW_236250" localSheetId="0" hidden="1">'Full Acct List'!$F$44</definedName>
    <definedName name="QB_ROW_237270" localSheetId="0" hidden="1">'Full Acct List'!$H$143</definedName>
    <definedName name="QB_ROW_238250" localSheetId="0" hidden="1">'Full Acct List'!$F$45</definedName>
    <definedName name="QB_ROW_239030" localSheetId="0" hidden="1">'Full Acct List'!#REF!</definedName>
    <definedName name="QB_ROW_239330" localSheetId="0" hidden="1">'Full Acct List'!#REF!</definedName>
    <definedName name="QB_ROW_24021" localSheetId="0" hidden="1">'Full Acct List'!$C$338</definedName>
    <definedName name="QB_ROW_240250" localSheetId="0" hidden="1">'Full Acct List'!$F$48</definedName>
    <definedName name="QB_ROW_241250" localSheetId="0" hidden="1">'Full Acct List'!$F$49</definedName>
    <definedName name="QB_ROW_243050" localSheetId="0" hidden="1">'Full Acct List'!$F$50</definedName>
    <definedName name="QB_ROW_24321" localSheetId="0" hidden="1">'Full Acct List'!$C$344</definedName>
    <definedName name="QB_ROW_243350" localSheetId="0" hidden="1">'Full Acct List'!$F$54</definedName>
    <definedName name="QB_ROW_246260" localSheetId="0" hidden="1">'Full Acct List'!$G$53</definedName>
    <definedName name="QB_ROW_251260" localSheetId="0" hidden="1">'Full Acct List'!$G$29</definedName>
    <definedName name="QB_ROW_252050" localSheetId="0" hidden="1">'Full Acct List'!$F$55</definedName>
    <definedName name="QB_ROW_252350" localSheetId="0" hidden="1">'Full Acct List'!$F$57</definedName>
    <definedName name="QB_ROW_253270" localSheetId="0" hidden="1">'Full Acct List'!$H$320</definedName>
    <definedName name="QB_ROW_254270" localSheetId="0" hidden="1">'Full Acct List'!$H$321</definedName>
    <definedName name="QB_ROW_255270" localSheetId="0" hidden="1">'Full Acct List'!$H$322</definedName>
    <definedName name="QB_ROW_256260" localSheetId="0" hidden="1">'Full Acct List'!$G$56</definedName>
    <definedName name="QB_ROW_259040" localSheetId="0" hidden="1">'Full Acct List'!$E$67</definedName>
    <definedName name="QB_ROW_259340" localSheetId="0" hidden="1">'Full Acct List'!$E$104</definedName>
    <definedName name="QB_ROW_260050" localSheetId="0" hidden="1">'Full Acct List'!$F$68</definedName>
    <definedName name="QB_ROW_260350" localSheetId="0" hidden="1">'Full Acct List'!$F$88</definedName>
    <definedName name="QB_ROW_261260" localSheetId="0" hidden="1">'Full Acct List'!$G$69</definedName>
    <definedName name="QB_ROW_262260" localSheetId="0" hidden="1">'Full Acct List'!$G$70</definedName>
    <definedName name="QB_ROW_263260" localSheetId="0" hidden="1">'Full Acct List'!$G$74</definedName>
    <definedName name="QB_ROW_264260" localSheetId="0" hidden="1">'Full Acct List'!$G$75</definedName>
    <definedName name="QB_ROW_265260" localSheetId="0" hidden="1">'Full Acct List'!$G$76</definedName>
    <definedName name="QB_ROW_266260" localSheetId="0" hidden="1">'Full Acct List'!$G$77</definedName>
    <definedName name="QB_ROW_267260" localSheetId="0" hidden="1">'Full Acct List'!$G$78</definedName>
    <definedName name="QB_ROW_268260" localSheetId="0" hidden="1">'Full Acct List'!$G$79</definedName>
    <definedName name="QB_ROW_270260" localSheetId="0" hidden="1">'Full Acct List'!$G$81</definedName>
    <definedName name="QB_ROW_271260" localSheetId="0" hidden="1">'Full Acct List'!$G$82</definedName>
    <definedName name="QB_ROW_273260" localSheetId="0" hidden="1">'Full Acct List'!$G$83</definedName>
    <definedName name="QB_ROW_274260" localSheetId="0" hidden="1">'Full Acct List'!$G$85</definedName>
    <definedName name="QB_ROW_275050" localSheetId="0" hidden="1">'Full Acct List'!$F$89</definedName>
    <definedName name="QB_ROW_275260" localSheetId="0" hidden="1">'Full Acct List'!$G$102</definedName>
    <definedName name="QB_ROW_275350" localSheetId="0" hidden="1">'Full Acct List'!$F$103</definedName>
    <definedName name="QB_ROW_276260" localSheetId="0" hidden="1">'Full Acct List'!$G$90</definedName>
    <definedName name="QB_ROW_278260" localSheetId="0" hidden="1">'Full Acct List'!$G$91</definedName>
    <definedName name="QB_ROW_279260" localSheetId="0" hidden="1">'Full Acct List'!$G$96</definedName>
    <definedName name="QB_ROW_280260" localSheetId="0" hidden="1">'Full Acct List'!$G$97</definedName>
    <definedName name="QB_ROW_281260" localSheetId="0" hidden="1">'Full Acct List'!$G$98</definedName>
    <definedName name="QB_ROW_283040" localSheetId="0" hidden="1">'Full Acct List'!$E$105</definedName>
    <definedName name="QB_ROW_283340" localSheetId="0" hidden="1">'Full Acct List'!$E$139</definedName>
    <definedName name="QB_ROW_284050" localSheetId="0" hidden="1">'Full Acct List'!$F$106</definedName>
    <definedName name="QB_ROW_284350" localSheetId="0" hidden="1">'Full Acct List'!$F$112</definedName>
    <definedName name="QB_ROW_285260" localSheetId="0" hidden="1">'Full Acct List'!$G$107</definedName>
    <definedName name="QB_ROW_286260" localSheetId="0" hidden="1">'Full Acct List'!$G$108</definedName>
    <definedName name="QB_ROW_288260" localSheetId="0" hidden="1">'Full Acct List'!$G$109</definedName>
    <definedName name="QB_ROW_289260" localSheetId="0" hidden="1">'Full Acct List'!$G$110</definedName>
    <definedName name="QB_ROW_290050" localSheetId="0" hidden="1">'Full Acct List'!$F$118</definedName>
    <definedName name="QB_ROW_290350" localSheetId="0" hidden="1">'Full Acct List'!$F$123</definedName>
    <definedName name="QB_ROW_291260" localSheetId="0" hidden="1">'Full Acct List'!$G$119</definedName>
    <definedName name="QB_ROW_292260" localSheetId="0" hidden="1">'Full Acct List'!$G$120</definedName>
    <definedName name="QB_ROW_293260" localSheetId="0" hidden="1">'Full Acct List'!$G$121</definedName>
    <definedName name="QB_ROW_294260" localSheetId="0" hidden="1">'Full Acct List'!$G$122</definedName>
    <definedName name="QB_ROW_295050" localSheetId="0" hidden="1">'Full Acct List'!$F$124</definedName>
    <definedName name="QB_ROW_295350" localSheetId="0" hidden="1">'Full Acct List'!$F$127</definedName>
    <definedName name="QB_ROW_296260" localSheetId="0" hidden="1">'Full Acct List'!$G$125</definedName>
    <definedName name="QB_ROW_297260" localSheetId="0" hidden="1">'Full Acct List'!$G$126</definedName>
    <definedName name="QB_ROW_298050" localSheetId="0" hidden="1">'Full Acct List'!$F$128</definedName>
    <definedName name="QB_ROW_298350" localSheetId="0" hidden="1">'Full Acct List'!$F$138</definedName>
    <definedName name="QB_ROW_299260" localSheetId="0" hidden="1">'Full Acct List'!$G$129</definedName>
    <definedName name="QB_ROW_300260" localSheetId="0" hidden="1">'Full Acct List'!$G$130</definedName>
    <definedName name="QB_ROW_301260" localSheetId="0" hidden="1">'Full Acct List'!$G$131</definedName>
    <definedName name="QB_ROW_302260" localSheetId="0" hidden="1">'Full Acct List'!$G$132</definedName>
    <definedName name="QB_ROW_303260" localSheetId="0" hidden="1">'Full Acct List'!$G$133</definedName>
    <definedName name="QB_ROW_304260" localSheetId="0" hidden="1">'Full Acct List'!$G$134</definedName>
    <definedName name="QB_ROW_305260" localSheetId="0" hidden="1">'Full Acct List'!$G$135</definedName>
    <definedName name="QB_ROW_306260" localSheetId="0" hidden="1">'Full Acct List'!$G$137</definedName>
    <definedName name="QB_ROW_307040" localSheetId="0" hidden="1">'Full Acct List'!$E$140</definedName>
    <definedName name="QB_ROW_307340" localSheetId="0" hidden="1">'Full Acct List'!$E$192</definedName>
    <definedName name="QB_ROW_308050" localSheetId="0" hidden="1">'Full Acct List'!$F$141</definedName>
    <definedName name="QB_ROW_308350" localSheetId="0" hidden="1">'Full Acct List'!$F$155</definedName>
    <definedName name="QB_ROW_309060" localSheetId="0" hidden="1">'Full Acct List'!$G$142</definedName>
    <definedName name="QB_ROW_309270" localSheetId="0" hidden="1">'Full Acct List'!$H$144</definedName>
    <definedName name="QB_ROW_309360" localSheetId="0" hidden="1">'Full Acct List'!$G$145</definedName>
    <definedName name="QB_ROW_310260" localSheetId="0" hidden="1">'Full Acct List'!$G$147</definedName>
    <definedName name="QB_ROW_312260" localSheetId="0" hidden="1">'Full Acct List'!$G$148</definedName>
    <definedName name="QB_ROW_313060" localSheetId="0" hidden="1">'Full Acct List'!$G$149</definedName>
    <definedName name="QB_ROW_313270" localSheetId="0" hidden="1">'Full Acct List'!$H$151</definedName>
    <definedName name="QB_ROW_313360" localSheetId="0" hidden="1">'Full Acct List'!$G$152</definedName>
    <definedName name="QB_ROW_314050" localSheetId="0" hidden="1">'Full Acct List'!$F$163</definedName>
    <definedName name="QB_ROW_314350" localSheetId="0" hidden="1">'Full Acct List'!$F$168</definedName>
    <definedName name="QB_ROW_315260" localSheetId="0" hidden="1">'Full Acct List'!$G$164</definedName>
    <definedName name="QB_ROW_316260" localSheetId="0" hidden="1">'Full Acct List'!$G$165</definedName>
    <definedName name="QB_ROW_318260" localSheetId="0" hidden="1">'Full Acct List'!$G$166</definedName>
    <definedName name="QB_ROW_319050" localSheetId="0" hidden="1">'Full Acct List'!$F$169</definedName>
    <definedName name="QB_ROW_319350" localSheetId="0" hidden="1">'Full Acct List'!$F$174</definedName>
    <definedName name="QB_ROW_320260" localSheetId="0" hidden="1">'Full Acct List'!$G$170</definedName>
    <definedName name="QB_ROW_321260" localSheetId="0" hidden="1">'Full Acct List'!$G$171</definedName>
    <definedName name="QB_ROW_322260" localSheetId="0" hidden="1">'Full Acct List'!$G$172</definedName>
    <definedName name="QB_ROW_323260" localSheetId="0" hidden="1">'Full Acct List'!$G$173</definedName>
    <definedName name="QB_ROW_324050" localSheetId="0" hidden="1">'Full Acct List'!$F$175</definedName>
    <definedName name="QB_ROW_324350" localSheetId="0" hidden="1">'Full Acct List'!$F$179</definedName>
    <definedName name="QB_ROW_325260" localSheetId="0" hidden="1">'Full Acct List'!$G$176</definedName>
    <definedName name="QB_ROW_326260" localSheetId="0" hidden="1">'Full Acct List'!$G$177</definedName>
    <definedName name="QB_ROW_327050" localSheetId="0" hidden="1">'Full Acct List'!$F$180</definedName>
    <definedName name="QB_ROW_327350" localSheetId="0" hidden="1">'Full Acct List'!$F$191</definedName>
    <definedName name="QB_ROW_328260" localSheetId="0" hidden="1">'Full Acct List'!$G$181</definedName>
    <definedName name="QB_ROW_329260" localSheetId="0" hidden="1">'Full Acct List'!$G$182</definedName>
    <definedName name="QB_ROW_330260" localSheetId="0" hidden="1">'Full Acct List'!$G$183</definedName>
    <definedName name="QB_ROW_331260" localSheetId="0" hidden="1">'Full Acct List'!$G$184</definedName>
    <definedName name="QB_ROW_332260" localSheetId="0" hidden="1">'Full Acct List'!$G$185</definedName>
    <definedName name="QB_ROW_333260" localSheetId="0" hidden="1">'Full Acct List'!$G$186</definedName>
    <definedName name="QB_ROW_334260" localSheetId="0" hidden="1">'Full Acct List'!$G$187</definedName>
    <definedName name="QB_ROW_336260" localSheetId="0" hidden="1">'Full Acct List'!$G$188</definedName>
    <definedName name="QB_ROW_337260" localSheetId="0" hidden="1">'Full Acct List'!$G$189</definedName>
    <definedName name="QB_ROW_338040" localSheetId="0" hidden="1">'Full Acct List'!$E$193</definedName>
    <definedName name="QB_ROW_338340" localSheetId="0" hidden="1">'Full Acct List'!$E$220</definedName>
    <definedName name="QB_ROW_339050" localSheetId="0" hidden="1">'Full Acct List'!$F$194</definedName>
    <definedName name="QB_ROW_339350" localSheetId="0" hidden="1">'Full Acct List'!$F$201</definedName>
    <definedName name="QB_ROW_340260" localSheetId="0" hidden="1">'Full Acct List'!$G$195</definedName>
    <definedName name="QB_ROW_341260" localSheetId="0" hidden="1">'Full Acct List'!$G$196</definedName>
    <definedName name="QB_ROW_343260" localSheetId="0" hidden="1">'Full Acct List'!$G$197</definedName>
    <definedName name="QB_ROW_344260" localSheetId="0" hidden="1">'Full Acct List'!$G$198</definedName>
    <definedName name="QB_ROW_345050" localSheetId="0" hidden="1">'Full Acct List'!$F$206</definedName>
    <definedName name="QB_ROW_345350" localSheetId="0" hidden="1">'Full Acct List'!$F$209</definedName>
    <definedName name="QB_ROW_346260" localSheetId="0" hidden="1">'Full Acct List'!$G$208</definedName>
    <definedName name="QB_ROW_350050" localSheetId="0" hidden="1">'Full Acct List'!$F$210</definedName>
    <definedName name="QB_ROW_350350" localSheetId="0" hidden="1">'Full Acct List'!$F$213</definedName>
    <definedName name="QB_ROW_351260" localSheetId="0" hidden="1">'Full Acct List'!$G$211</definedName>
    <definedName name="QB_ROW_353050" localSheetId="0" hidden="1">'Full Acct List'!$F$214</definedName>
    <definedName name="QB_ROW_353350" localSheetId="0" hidden="1">'Full Acct List'!$F$219</definedName>
    <definedName name="QB_ROW_357260" localSheetId="0" hidden="1">'Full Acct List'!$G$215</definedName>
    <definedName name="QB_ROW_358260" localSheetId="0" hidden="1">'Full Acct List'!$G$216</definedName>
    <definedName name="QB_ROW_359040" localSheetId="0" hidden="1">'Full Acct List'!$E$221</definedName>
    <definedName name="QB_ROW_359340" localSheetId="0" hidden="1">'Full Acct List'!$E$252</definedName>
    <definedName name="QB_ROW_360050" localSheetId="0" hidden="1">'Full Acct List'!$F$222</definedName>
    <definedName name="QB_ROW_360350" localSheetId="0" hidden="1">'Full Acct List'!$F$228</definedName>
    <definedName name="QB_ROW_361260" localSheetId="0" hidden="1">'Full Acct List'!$G$223</definedName>
    <definedName name="QB_ROW_362260" localSheetId="0" hidden="1">'Full Acct List'!$G$224</definedName>
    <definedName name="QB_ROW_364260" localSheetId="0" hidden="1">'Full Acct List'!$G$225</definedName>
    <definedName name="QB_ROW_366050" localSheetId="0" hidden="1">'Full Acct List'!$F$229</definedName>
    <definedName name="QB_ROW_366350" localSheetId="0" hidden="1">'Full Acct List'!$F$234</definedName>
    <definedName name="QB_ROW_367260" localSheetId="0" hidden="1">'Full Acct List'!$G$230</definedName>
    <definedName name="QB_ROW_368260" localSheetId="0" hidden="1">'Full Acct List'!$G$231</definedName>
    <definedName name="QB_ROW_370050" localSheetId="0" hidden="1">'Full Acct List'!$F$235</definedName>
    <definedName name="QB_ROW_370350" localSheetId="0" hidden="1">'Full Acct List'!$F$240</definedName>
    <definedName name="QB_ROW_371260" localSheetId="0" hidden="1">'Full Acct List'!$G$236</definedName>
    <definedName name="QB_ROW_372260" localSheetId="0" hidden="1">'Full Acct List'!$G$237</definedName>
    <definedName name="QB_ROW_374260" localSheetId="0" hidden="1">'Full Acct List'!$G$239</definedName>
    <definedName name="QB_ROW_375050" localSheetId="0" hidden="1">'Full Acct List'!$F$241</definedName>
    <definedName name="QB_ROW_375350" localSheetId="0" hidden="1">'Full Acct List'!$F$244</definedName>
    <definedName name="QB_ROW_376260" localSheetId="0" hidden="1">'Full Acct List'!$G$242</definedName>
    <definedName name="QB_ROW_378050" localSheetId="0" hidden="1">'Full Acct List'!$F$245</definedName>
    <definedName name="QB_ROW_378350" localSheetId="0" hidden="1">'Full Acct List'!$F$251</definedName>
    <definedName name="QB_ROW_380260" localSheetId="0" hidden="1">'Full Acct List'!$G$246</definedName>
    <definedName name="QB_ROW_384260" localSheetId="0" hidden="1">'Full Acct List'!$G$248</definedName>
    <definedName name="QB_ROW_386260" localSheetId="0" hidden="1">'Full Acct List'!$G$249</definedName>
    <definedName name="QB_ROW_388260" localSheetId="0" hidden="1">'Full Acct List'!$G$250</definedName>
    <definedName name="QB_ROW_389040" localSheetId="0" hidden="1">'Full Acct List'!$E$253</definedName>
    <definedName name="QB_ROW_389340" localSheetId="0" hidden="1">'Full Acct List'!$E$272</definedName>
    <definedName name="QB_ROW_390050" localSheetId="0" hidden="1">'Full Acct List'!$F$254</definedName>
    <definedName name="QB_ROW_390350" localSheetId="0" hidden="1">'Full Acct List'!$F$261</definedName>
    <definedName name="QB_ROW_391260" localSheetId="0" hidden="1">'Full Acct List'!$G$255</definedName>
    <definedName name="QB_ROW_392260" localSheetId="0" hidden="1">'Full Acct List'!$G$256</definedName>
    <definedName name="QB_ROW_394260" localSheetId="0" hidden="1">'Full Acct List'!$G$257</definedName>
    <definedName name="QB_ROW_395260" localSheetId="0" hidden="1">'Full Acct List'!$G$258</definedName>
    <definedName name="QB_ROW_396050" localSheetId="0" hidden="1">'Full Acct List'!$F$262</definedName>
    <definedName name="QB_ROW_396350" localSheetId="0" hidden="1">'Full Acct List'!$F$264</definedName>
    <definedName name="QB_ROW_397260" localSheetId="0" hidden="1">'Full Acct List'!$G$263</definedName>
    <definedName name="QB_ROW_399050" localSheetId="0" hidden="1">'Full Acct List'!$F$265</definedName>
    <definedName name="QB_ROW_399350" localSheetId="0" hidden="1">'Full Acct List'!$F$271</definedName>
    <definedName name="QB_ROW_404260" localSheetId="0" hidden="1">'Full Acct List'!$G$269</definedName>
    <definedName name="QB_ROW_406260" localSheetId="0" hidden="1">'Full Acct List'!$G$270</definedName>
    <definedName name="QB_ROW_407040" localSheetId="0" hidden="1">'Full Acct List'!$E$273</definedName>
    <definedName name="QB_ROW_407340" localSheetId="0" hidden="1">'Full Acct List'!$E$286</definedName>
    <definedName name="QB_ROW_408050" localSheetId="0" hidden="1">'Full Acct List'!$F$274</definedName>
    <definedName name="QB_ROW_408350" localSheetId="0" hidden="1">'Full Acct List'!$F$279</definedName>
    <definedName name="QB_ROW_409260" localSheetId="0" hidden="1">'Full Acct List'!$G$275</definedName>
    <definedName name="QB_ROW_411260" localSheetId="0" hidden="1">'Full Acct List'!$G$276</definedName>
    <definedName name="QB_ROW_414050" localSheetId="0" hidden="1">'Full Acct List'!$F$280</definedName>
    <definedName name="QB_ROW_414350" localSheetId="0" hidden="1">'Full Acct List'!$F$285</definedName>
    <definedName name="QB_ROW_416260" localSheetId="0" hidden="1">'Full Acct List'!$G$281</definedName>
    <definedName name="QB_ROW_419260" localSheetId="0" hidden="1">'Full Acct List'!$G$284</definedName>
    <definedName name="QB_ROW_422040" localSheetId="0" hidden="1">'Full Acct List'!$E$287</definedName>
    <definedName name="QB_ROW_422340" localSheetId="0" hidden="1">'Full Acct List'!$E$328</definedName>
    <definedName name="QB_ROW_423050" localSheetId="0" hidden="1">'Full Acct List'!$F$288</definedName>
    <definedName name="QB_ROW_423350" localSheetId="0" hidden="1">'Full Acct List'!$F$295</definedName>
    <definedName name="QB_ROW_424260" localSheetId="0" hidden="1">'Full Acct List'!$G$289</definedName>
    <definedName name="QB_ROW_425260" localSheetId="0" hidden="1">'Full Acct List'!$G$290</definedName>
    <definedName name="QB_ROW_426260" localSheetId="0" hidden="1">'Full Acct List'!$G$291</definedName>
    <definedName name="QB_ROW_427260" localSheetId="0" hidden="1">'Full Acct List'!$G$292</definedName>
    <definedName name="QB_ROW_428050" localSheetId="0" hidden="1">'Full Acct List'!$F$304</definedName>
    <definedName name="QB_ROW_428350" localSheetId="0" hidden="1">'Full Acct List'!$F$308</definedName>
    <definedName name="QB_ROW_429260" localSheetId="0" hidden="1">'Full Acct List'!$G$305</definedName>
    <definedName name="QB_ROW_430260" localSheetId="0" hidden="1">'Full Acct List'!$G$306</definedName>
    <definedName name="QB_ROW_432260" localSheetId="0" hidden="1">'Full Acct List'!$G$307</definedName>
    <definedName name="QB_ROW_434050" localSheetId="0" hidden="1">'Full Acct List'!$F$309</definedName>
    <definedName name="QB_ROW_434350" localSheetId="0" hidden="1">'Full Acct List'!$F$312</definedName>
    <definedName name="QB_ROW_437050" localSheetId="0" hidden="1">'Full Acct List'!$F$313</definedName>
    <definedName name="QB_ROW_437350" localSheetId="0" hidden="1">'Full Acct List'!$F$327</definedName>
    <definedName name="QB_ROW_439260" localSheetId="0" hidden="1">'Full Acct List'!$G$314</definedName>
    <definedName name="QB_ROW_441260" localSheetId="0" hidden="1">'Full Acct List'!$G$315</definedName>
    <definedName name="QB_ROW_442260" localSheetId="0" hidden="1">'Full Acct List'!$G$316</definedName>
    <definedName name="QB_ROW_443260" localSheetId="0" hidden="1">'Full Acct List'!$G$317</definedName>
    <definedName name="QB_ROW_444260" localSheetId="0" hidden="1">'Full Acct List'!$G$318</definedName>
    <definedName name="QB_ROW_446260" localSheetId="0" hidden="1">'Full Acct List'!$G$325</definedName>
    <definedName name="QB_ROW_448260" localSheetId="0" hidden="1">'Full Acct List'!$G$73</definedName>
    <definedName name="QB_ROW_449050" localSheetId="0" hidden="1">'Full Acct List'!$F$156</definedName>
    <definedName name="QB_ROW_449350" localSheetId="0" hidden="1">'Full Acct List'!$F$162</definedName>
    <definedName name="QB_ROW_450260" localSheetId="0" hidden="1">'Full Acct List'!$G$158</definedName>
    <definedName name="QB_ROW_452260" localSheetId="0" hidden="1">'Full Acct List'!$G$159</definedName>
    <definedName name="QB_ROW_453260" localSheetId="0" hidden="1">'Full Acct List'!$G$160</definedName>
    <definedName name="QB_ROW_454260" localSheetId="0" hidden="1">'Full Acct List'!$G$157</definedName>
    <definedName name="QB_ROW_455050" localSheetId="0" hidden="1">'Full Acct List'!$F$113</definedName>
    <definedName name="QB_ROW_455350" localSheetId="0" hidden="1">'Full Acct List'!$F$117</definedName>
    <definedName name="QB_ROW_456260" localSheetId="0" hidden="1">'Full Acct List'!$G$114</definedName>
    <definedName name="QB_ROW_457260" localSheetId="0" hidden="1">'Full Acct List'!$G$115</definedName>
    <definedName name="QB_ROW_459260" localSheetId="0" hidden="1">'Full Acct List'!$G$72</definedName>
    <definedName name="QB_ROW_460260" localSheetId="0" hidden="1">'Full Acct List'!$G$86</definedName>
    <definedName name="QB_ROW_463260" localSheetId="0" hidden="1">'Full Acct List'!$G$146</definedName>
    <definedName name="QB_ROW_464260" localSheetId="0" hidden="1">'Full Acct List'!$G$153</definedName>
    <definedName name="QB_ROW_465260" localSheetId="0" hidden="1">'Full Acct List'!$G$178</definedName>
    <definedName name="QB_ROW_466260" localSheetId="0" hidden="1">'Full Acct List'!$G$212</definedName>
    <definedName name="QB_ROW_467260" localSheetId="0" hidden="1">'Full Acct List'!$G$243</definedName>
    <definedName name="QB_ROW_469260" localSheetId="0" hidden="1">'Full Acct List'!$G$293</definedName>
    <definedName name="QB_ROW_470260" localSheetId="0" hidden="1">'Full Acct List'!$G$311</definedName>
    <definedName name="QB_ROW_471270" localSheetId="0" hidden="1">'Full Acct List'!$H$323</definedName>
    <definedName name="QB_ROW_472270" localSheetId="0" hidden="1">'Full Acct List'!$H$150</definedName>
    <definedName name="QB_ROW_473250" localSheetId="0" hidden="1">'Full Acct List'!$F$47</definedName>
    <definedName name="QB_ROW_474260" localSheetId="0" hidden="1">'Full Acct List'!$G$232</definedName>
    <definedName name="QB_ROW_475260" localSheetId="0" hidden="1">'Full Acct List'!$G$266</definedName>
    <definedName name="QB_ROW_477260" localSheetId="0" hidden="1">'Full Acct List'!$G$100</definedName>
    <definedName name="QB_ROW_481260" localSheetId="0" hidden="1">'Full Acct List'!$G$217</definedName>
    <definedName name="QB_ROW_487230" localSheetId="0" hidden="1">'Full Acct List'!$D$343</definedName>
    <definedName name="QB_ROW_585260" localSheetId="0" hidden="1">'Full Acct List'!$G$101</definedName>
    <definedName name="QB_ROW_589260" localSheetId="0" hidden="1">'Full Acct List'!$G$111</definedName>
    <definedName name="QB_ROW_590260" localSheetId="0" hidden="1">'Full Acct List'!$G$154</definedName>
    <definedName name="QB_ROW_591260" localSheetId="0" hidden="1">'Full Acct List'!$G$161</definedName>
    <definedName name="QB_ROW_592260" localSheetId="0" hidden="1">'Full Acct List'!$G$167</definedName>
    <definedName name="QB_ROW_593260" localSheetId="0" hidden="1">'Full Acct List'!$G$200</definedName>
    <definedName name="QB_ROW_594260" localSheetId="0" hidden="1">'Full Acct List'!$G$227</definedName>
    <definedName name="QB_ROW_595260" localSheetId="0" hidden="1">'Full Acct List'!$G$233</definedName>
    <definedName name="QB_ROW_596260" localSheetId="0" hidden="1">'Full Acct List'!$G$116</definedName>
    <definedName name="QB_ROW_597260" localSheetId="0" hidden="1">'Full Acct List'!$G$260</definedName>
    <definedName name="QB_ROW_598260" localSheetId="0" hidden="1">'Full Acct List'!$G$278</definedName>
    <definedName name="QB_ROW_599260" localSheetId="0" hidden="1">'Full Acct List'!$G$294</definedName>
    <definedName name="QB_ROW_630260" localSheetId="0" hidden="1">'Full Acct List'!$G$199</definedName>
    <definedName name="QB_ROW_644260" localSheetId="0" hidden="1">'Full Acct List'!$G$71</definedName>
    <definedName name="QB_ROW_648230" localSheetId="0" hidden="1">'Full Acct List'!$D$342</definedName>
    <definedName name="QB_ROW_649260" localSheetId="0" hidden="1">'Full Acct List'!$G$87</definedName>
    <definedName name="QB_ROW_658250" localSheetId="0" hidden="1">'Full Acct List'!$F$37</definedName>
    <definedName name="QB_ROW_660360" localSheetId="0" hidden="1">'Full Acct List'!$G$92</definedName>
    <definedName name="QB_ROW_667260" localSheetId="0" hidden="1">'Full Acct List'!$G$8</definedName>
    <definedName name="QB_ROW_668260" localSheetId="0" hidden="1">'Full Acct List'!$G$259</definedName>
    <definedName name="QB_ROW_672230" localSheetId="0" hidden="1">'Full Acct List'!$D$340</definedName>
    <definedName name="QB_ROW_677230" localSheetId="0" hidden="1">'Full Acct List'!$D$341</definedName>
    <definedName name="QB_ROW_679230" localSheetId="0" hidden="1">'Full Acct List'!$D$339</definedName>
    <definedName name="QB_ROW_684250" localSheetId="0" hidden="1">'Full Acct List'!$F$46</definedName>
    <definedName name="QB_ROW_690240" localSheetId="0" hidden="1">'Full Acct List'!#REF!</definedName>
    <definedName name="QB_ROW_717060" localSheetId="0" hidden="1">'Full Acct List'!$G$319</definedName>
    <definedName name="QB_ROW_717360" localSheetId="0" hidden="1">'Full Acct List'!$G$324</definedName>
    <definedName name="QB_ROW_722040" localSheetId="0" hidden="1">'Full Acct List'!$E$330</definedName>
    <definedName name="QB_ROW_722340" localSheetId="0" hidden="1">'Full Acct List'!$E$334</definedName>
    <definedName name="QB_ROW_723250" localSheetId="0" hidden="1">'Full Acct List'!$F$331</definedName>
    <definedName name="QB_ROW_7240" localSheetId="0" hidden="1">'Full Acct List'!$E$329</definedName>
    <definedName name="QB_ROW_724250" localSheetId="0" hidden="1">'Full Acct List'!$F$332</definedName>
    <definedName name="QB_ROW_727250" localSheetId="0" hidden="1">'Full Acct List'!$F$333</definedName>
    <definedName name="QB_ROW_731050" localSheetId="0" hidden="1">'Full Acct List'!$F$296</definedName>
    <definedName name="QB_ROW_731260" localSheetId="0" hidden="1">'Full Acct List'!$G$302</definedName>
    <definedName name="QB_ROW_731350" localSheetId="0" hidden="1">'Full Acct List'!$F$303</definedName>
    <definedName name="QB_ROW_732260" localSheetId="0" hidden="1">'Full Acct List'!$G$298</definedName>
    <definedName name="QB_ROW_733260" localSheetId="0" hidden="1">'Full Acct List'!$G$297</definedName>
    <definedName name="QB_ROW_737260" localSheetId="0" hidden="1">'Full Acct List'!$G$301</definedName>
    <definedName name="QB_ROW_738260" localSheetId="0" hidden="1">'Full Acct List'!$G$84</definedName>
    <definedName name="QB_ROW_750050" localSheetId="0" hidden="1">'Full Acct List'!$F$202</definedName>
    <definedName name="QB_ROW_750350" localSheetId="0" hidden="1">'Full Acct List'!$F$205</definedName>
    <definedName name="QB_ROW_751260" localSheetId="0" hidden="1">'Full Acct List'!$G$203</definedName>
    <definedName name="QB_ROW_752260" localSheetId="0" hidden="1">'Full Acct List'!$G$204</definedName>
    <definedName name="QB_ROW_758260" localSheetId="0" hidden="1">'Full Acct List'!$G$190</definedName>
    <definedName name="QB_ROW_759260" localSheetId="0" hidden="1">'Full Acct List'!$G$218</definedName>
    <definedName name="QB_ROW_763260" localSheetId="0" hidden="1">'Full Acct List'!$G$326</definedName>
    <definedName name="QB_ROW_86321" localSheetId="0" hidden="1">'Full Acct List'!$C$65</definedName>
    <definedName name="QBCANSUPPORTUPDATE" localSheetId="0">TRUE</definedName>
    <definedName name="QBCOMPANYFILENAME" localSheetId="0">"Z:\a - Quickbooks 2022\Town of Dewey Beach 2.qbw"</definedName>
    <definedName name="QBENDDATE" localSheetId="0">20230331</definedName>
    <definedName name="QBHEADERSONSCREEN" localSheetId="0">FALSE</definedName>
    <definedName name="QBMETADATASIZE" localSheetId="0">5924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6</definedName>
    <definedName name="QBREPORTCOMPANYID" localSheetId="0">"338455b71c4f4e83b60c25a2e964f9ef"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0</definedName>
    <definedName name="QBREPORTTYPE" localSheetId="0">0</definedName>
    <definedName name="QBROWHEADERS" localSheetId="0">8</definedName>
    <definedName name="QBSTARTDATE" localSheetId="0">20220401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1" i="1" l="1"/>
  <c r="AK51" i="1" s="1"/>
  <c r="AG52" i="1"/>
  <c r="AK52" i="1" s="1"/>
  <c r="Y70" i="1"/>
  <c r="AE70" i="1"/>
  <c r="AC70" i="1"/>
  <c r="AA70" i="1"/>
  <c r="AG60" i="1" l="1"/>
  <c r="AK60" i="1" s="1"/>
  <c r="AK62" i="1" s="1"/>
  <c r="AK319" i="1"/>
  <c r="AK99" i="1"/>
  <c r="AK94" i="1"/>
  <c r="AK93" i="1"/>
  <c r="AK80" i="1"/>
  <c r="AK50" i="1"/>
  <c r="AG37" i="3"/>
  <c r="AG9" i="1"/>
  <c r="AK9" i="1" s="1"/>
  <c r="AG8" i="1"/>
  <c r="AK8" i="1" s="1"/>
  <c r="AG7" i="1"/>
  <c r="AK7" i="1" s="1"/>
  <c r="AG6" i="1"/>
  <c r="AK6" i="1" s="1"/>
  <c r="AK10" i="1" l="1"/>
  <c r="AI10" i="2"/>
  <c r="AI22" i="2" s="1"/>
  <c r="AI62" i="2" s="1"/>
  <c r="AI63" i="2" s="1"/>
  <c r="AI16" i="2"/>
  <c r="AI21" i="2"/>
  <c r="AI27" i="2"/>
  <c r="AI32" i="2"/>
  <c r="AI33" i="2"/>
  <c r="AI52" i="2"/>
  <c r="AI55" i="2"/>
  <c r="AI60" i="2"/>
  <c r="AI61" i="2"/>
  <c r="AI86" i="2"/>
  <c r="AI93" i="2"/>
  <c r="AI101" i="2"/>
  <c r="AI102" i="2"/>
  <c r="AI110" i="2"/>
  <c r="AI115" i="2"/>
  <c r="AI121" i="2"/>
  <c r="AI125" i="2"/>
  <c r="AI136" i="2"/>
  <c r="AI137" i="2"/>
  <c r="AI143" i="2"/>
  <c r="AI153" i="2" s="1"/>
  <c r="AI190" i="2" s="1"/>
  <c r="AI150" i="2"/>
  <c r="AI160" i="2"/>
  <c r="AI166" i="2"/>
  <c r="AI172" i="2"/>
  <c r="AI177" i="2"/>
  <c r="AI189" i="2"/>
  <c r="AI199" i="2"/>
  <c r="AI218" i="2" s="1"/>
  <c r="AI203" i="2"/>
  <c r="AI207" i="2"/>
  <c r="AI211" i="2"/>
  <c r="AI217" i="2"/>
  <c r="AI226" i="2"/>
  <c r="AI232" i="2"/>
  <c r="AI238" i="2"/>
  <c r="AI242" i="2"/>
  <c r="AI249" i="2"/>
  <c r="AI250" i="2" s="1"/>
  <c r="AI259" i="2"/>
  <c r="AI262" i="2"/>
  <c r="AI269" i="2"/>
  <c r="AI270" i="2" s="1"/>
  <c r="AI277" i="2"/>
  <c r="AI284" i="2" s="1"/>
  <c r="AI283" i="2"/>
  <c r="AI293" i="2"/>
  <c r="AI301" i="2"/>
  <c r="AI306" i="2"/>
  <c r="AI310" i="2"/>
  <c r="AI322" i="2"/>
  <c r="AI325" i="2" s="1"/>
  <c r="AI332" i="2"/>
  <c r="AI342" i="2"/>
  <c r="AI343" i="2" s="1"/>
  <c r="AK341" i="2"/>
  <c r="AK340" i="2"/>
  <c r="AK339" i="2"/>
  <c r="AK338" i="2"/>
  <c r="AK337" i="2"/>
  <c r="AK342" i="2" s="1"/>
  <c r="AK343" i="2" s="1"/>
  <c r="AK324" i="2"/>
  <c r="AK323" i="2"/>
  <c r="AK321" i="2"/>
  <c r="AK320" i="2"/>
  <c r="AK319" i="2"/>
  <c r="AK318" i="2"/>
  <c r="AK317" i="2"/>
  <c r="AK316" i="2"/>
  <c r="AK315" i="2"/>
  <c r="AK314" i="2"/>
  <c r="AK313" i="2"/>
  <c r="AK312" i="2"/>
  <c r="AK309" i="2"/>
  <c r="AK308" i="2"/>
  <c r="AK305" i="2"/>
  <c r="AK304" i="2"/>
  <c r="AK303" i="2"/>
  <c r="AK306" i="2" s="1"/>
  <c r="AK300" i="2"/>
  <c r="AK299" i="2"/>
  <c r="AK298" i="2"/>
  <c r="AK297" i="2"/>
  <c r="AK296" i="2"/>
  <c r="AK295" i="2"/>
  <c r="AK292" i="2"/>
  <c r="AK291" i="2"/>
  <c r="AK290" i="2"/>
  <c r="AK289" i="2"/>
  <c r="AK288" i="2"/>
  <c r="AK287" i="2"/>
  <c r="AK282" i="2"/>
  <c r="AK281" i="2"/>
  <c r="AK280" i="2"/>
  <c r="AK279" i="2"/>
  <c r="AK276" i="2"/>
  <c r="AK275" i="2"/>
  <c r="AK274" i="2"/>
  <c r="AK273" i="2"/>
  <c r="AK268" i="2"/>
  <c r="AK267" i="2"/>
  <c r="AK266" i="2"/>
  <c r="AK265" i="2"/>
  <c r="AK269" i="2" s="1"/>
  <c r="AK264" i="2"/>
  <c r="AK261" i="2"/>
  <c r="AK258" i="2"/>
  <c r="AK257" i="2"/>
  <c r="AK256" i="2"/>
  <c r="AK255" i="2"/>
  <c r="AK254" i="2"/>
  <c r="AK253" i="2"/>
  <c r="AK248" i="2"/>
  <c r="AK247" i="2"/>
  <c r="AK246" i="2"/>
  <c r="AK245" i="2"/>
  <c r="AK249" i="2" s="1"/>
  <c r="AK244" i="2"/>
  <c r="AK241" i="2"/>
  <c r="AK240" i="2"/>
  <c r="AK242" i="2" s="1"/>
  <c r="AK237" i="2"/>
  <c r="AK236" i="2"/>
  <c r="AK235" i="2"/>
  <c r="AK234" i="2"/>
  <c r="AK231" i="2"/>
  <c r="AK230" i="2"/>
  <c r="AK229" i="2"/>
  <c r="AK232" i="2" s="1"/>
  <c r="AK228" i="2"/>
  <c r="AK225" i="2"/>
  <c r="AK224" i="2"/>
  <c r="AK223" i="2"/>
  <c r="AK222" i="2"/>
  <c r="AK221" i="2"/>
  <c r="AK216" i="2"/>
  <c r="AK215" i="2"/>
  <c r="AK214" i="2"/>
  <c r="AK213" i="2"/>
  <c r="AK210" i="2"/>
  <c r="AK209" i="2"/>
  <c r="AK206" i="2"/>
  <c r="AK205" i="2"/>
  <c r="AK207" i="2" s="1"/>
  <c r="AK202" i="2"/>
  <c r="AK201" i="2"/>
  <c r="AK198" i="2"/>
  <c r="AK197" i="2"/>
  <c r="AK196" i="2"/>
  <c r="AK195" i="2"/>
  <c r="AK194" i="2"/>
  <c r="AK193" i="2"/>
  <c r="AK188" i="2"/>
  <c r="AK187" i="2"/>
  <c r="AK186" i="2"/>
  <c r="AK185" i="2"/>
  <c r="AK184" i="2"/>
  <c r="AK183" i="2"/>
  <c r="AK182" i="2"/>
  <c r="AK181" i="2"/>
  <c r="AK180" i="2"/>
  <c r="AK179" i="2"/>
  <c r="AK189" i="2" s="1"/>
  <c r="AK176" i="2"/>
  <c r="AK175" i="2"/>
  <c r="AK174" i="2"/>
  <c r="AK170" i="2"/>
  <c r="AK169" i="2"/>
  <c r="AK165" i="2"/>
  <c r="AK164" i="2"/>
  <c r="AK163" i="2"/>
  <c r="AK166" i="2" s="1"/>
  <c r="AK162" i="2"/>
  <c r="AK159" i="2"/>
  <c r="AK158" i="2"/>
  <c r="AK157" i="2"/>
  <c r="AK156" i="2"/>
  <c r="AK155" i="2"/>
  <c r="AK151" i="2"/>
  <c r="AK152" i="2"/>
  <c r="AK149" i="2"/>
  <c r="AK148" i="2"/>
  <c r="AK146" i="2"/>
  <c r="AK145" i="2"/>
  <c r="AK144" i="2"/>
  <c r="AK142" i="2"/>
  <c r="AK141" i="2"/>
  <c r="AK135" i="2"/>
  <c r="AK134" i="2"/>
  <c r="AK133" i="2"/>
  <c r="AK132" i="2"/>
  <c r="AK131" i="2"/>
  <c r="AK130" i="2"/>
  <c r="AK129" i="2"/>
  <c r="AK128" i="2"/>
  <c r="AK127" i="2"/>
  <c r="AK124" i="2"/>
  <c r="AK123" i="2"/>
  <c r="AK125" i="2" s="1"/>
  <c r="AK114" i="2"/>
  <c r="AK113" i="2"/>
  <c r="AK112" i="2"/>
  <c r="AK109" i="2"/>
  <c r="AK108" i="2"/>
  <c r="AK107" i="2"/>
  <c r="AK106" i="2"/>
  <c r="AK105" i="2"/>
  <c r="AK110" i="2" s="1"/>
  <c r="AK100" i="2"/>
  <c r="AK99" i="2"/>
  <c r="AK98" i="2"/>
  <c r="AK97" i="2"/>
  <c r="AK96" i="2"/>
  <c r="AK92" i="2"/>
  <c r="AK91" i="2"/>
  <c r="AK90" i="2"/>
  <c r="AK89" i="2"/>
  <c r="AK88" i="2"/>
  <c r="AK85" i="2"/>
  <c r="AK84" i="2"/>
  <c r="AK83" i="2"/>
  <c r="AK82" i="2"/>
  <c r="AK81" i="2"/>
  <c r="AK80" i="2"/>
  <c r="AK79" i="2"/>
  <c r="AK78" i="2"/>
  <c r="AK77" i="2"/>
  <c r="AK76" i="2"/>
  <c r="AK75" i="2"/>
  <c r="AK74" i="2"/>
  <c r="AK73" i="2"/>
  <c r="AK72" i="2"/>
  <c r="AK71" i="2"/>
  <c r="AK70" i="2"/>
  <c r="AK69" i="2"/>
  <c r="AK68" i="2"/>
  <c r="AK67" i="2"/>
  <c r="AK59" i="2"/>
  <c r="AK58" i="2"/>
  <c r="AK60" i="2" s="1"/>
  <c r="AK51" i="2"/>
  <c r="AK52" i="2" s="1"/>
  <c r="AK50" i="2"/>
  <c r="AK49" i="2"/>
  <c r="AK48" i="2"/>
  <c r="AK47" i="2"/>
  <c r="AK46" i="2"/>
  <c r="AK45" i="2"/>
  <c r="AK44" i="2"/>
  <c r="AK43" i="2"/>
  <c r="AK42" i="2"/>
  <c r="AK41" i="2"/>
  <c r="AK40" i="2"/>
  <c r="AK39" i="2"/>
  <c r="AK38" i="2"/>
  <c r="AK37" i="2"/>
  <c r="AK36" i="2"/>
  <c r="AK35" i="2"/>
  <c r="AK31" i="2"/>
  <c r="AK30" i="2"/>
  <c r="AK29" i="2"/>
  <c r="AK26" i="2"/>
  <c r="AK25" i="2"/>
  <c r="AK27" i="2" s="1"/>
  <c r="AK20" i="2"/>
  <c r="AK19" i="2"/>
  <c r="AK18" i="2"/>
  <c r="AK21" i="2" s="1"/>
  <c r="AK15" i="2"/>
  <c r="AK14" i="2"/>
  <c r="AK13" i="2"/>
  <c r="AK12" i="2"/>
  <c r="AK9" i="2"/>
  <c r="AK7" i="2"/>
  <c r="AK322" i="2"/>
  <c r="AK310" i="2"/>
  <c r="AK262" i="2"/>
  <c r="AK211" i="2"/>
  <c r="AK160" i="2"/>
  <c r="AK150" i="2"/>
  <c r="AK115" i="2"/>
  <c r="AK93" i="2"/>
  <c r="AK55" i="2"/>
  <c r="AG325" i="2"/>
  <c r="AG326" i="2" s="1"/>
  <c r="AG322" i="2"/>
  <c r="AG310" i="2"/>
  <c r="AG306" i="2"/>
  <c r="AG301" i="2"/>
  <c r="AG293" i="2"/>
  <c r="AG292" i="2"/>
  <c r="AG283" i="2"/>
  <c r="AG284" i="2" s="1"/>
  <c r="AG277" i="2"/>
  <c r="AG269" i="2"/>
  <c r="AG270" i="2" s="1"/>
  <c r="AG262" i="2"/>
  <c r="AG259" i="2"/>
  <c r="AG249" i="2"/>
  <c r="AG250" i="2" s="1"/>
  <c r="AG242" i="2"/>
  <c r="AG238" i="2"/>
  <c r="AG232" i="2"/>
  <c r="AG226" i="2"/>
  <c r="AG217" i="2"/>
  <c r="AG218" i="2" s="1"/>
  <c r="AG211" i="2"/>
  <c r="AG207" i="2"/>
  <c r="AG203" i="2"/>
  <c r="AG199" i="2"/>
  <c r="AG189" i="2"/>
  <c r="AG177" i="2"/>
  <c r="AG166" i="2"/>
  <c r="AG160" i="2"/>
  <c r="AG153" i="2"/>
  <c r="AG150" i="2"/>
  <c r="AG143" i="2"/>
  <c r="AG136" i="2"/>
  <c r="AG125" i="2"/>
  <c r="AG115" i="2"/>
  <c r="AG110" i="2"/>
  <c r="AG86" i="2"/>
  <c r="AG55" i="2"/>
  <c r="AG52" i="2"/>
  <c r="AG33" i="2"/>
  <c r="AG32" i="2"/>
  <c r="AG27" i="2"/>
  <c r="AG21" i="2"/>
  <c r="AG16" i="2"/>
  <c r="AG332" i="3"/>
  <c r="AG322" i="3"/>
  <c r="AG306" i="3"/>
  <c r="AG277" i="3"/>
  <c r="AG269" i="3"/>
  <c r="AG262" i="3"/>
  <c r="AG259" i="3"/>
  <c r="AG249" i="3"/>
  <c r="AG242" i="3"/>
  <c r="AG238" i="3"/>
  <c r="AG232" i="3"/>
  <c r="AG226" i="3"/>
  <c r="AG211" i="3"/>
  <c r="AG207" i="3"/>
  <c r="AG199" i="3"/>
  <c r="AE189" i="3"/>
  <c r="AG172" i="3"/>
  <c r="AG166" i="3"/>
  <c r="AG160" i="3"/>
  <c r="AG150" i="3"/>
  <c r="AG143" i="3"/>
  <c r="AG136" i="3"/>
  <c r="AG121" i="3"/>
  <c r="AG115" i="3"/>
  <c r="AG110" i="3"/>
  <c r="AG52" i="3"/>
  <c r="AG32" i="3"/>
  <c r="AG21" i="3"/>
  <c r="AG10" i="3"/>
  <c r="Y6" i="2"/>
  <c r="Y9" i="2"/>
  <c r="I10" i="2"/>
  <c r="K10" i="2"/>
  <c r="M10" i="2"/>
  <c r="O10" i="2"/>
  <c r="Q10" i="2"/>
  <c r="S10" i="2"/>
  <c r="U10" i="2"/>
  <c r="U22" i="2" s="1"/>
  <c r="U62" i="2" s="1"/>
  <c r="U63" i="2" s="1"/>
  <c r="W10" i="2"/>
  <c r="Y10" i="2"/>
  <c r="Y22" i="2" s="1"/>
  <c r="Y62" i="2" s="1"/>
  <c r="Y63" i="2" s="1"/>
  <c r="AA10" i="2"/>
  <c r="AA22" i="2" s="1"/>
  <c r="AA62" i="2" s="1"/>
  <c r="AA63" i="2" s="1"/>
  <c r="AC10" i="2"/>
  <c r="AC22" i="2" s="1"/>
  <c r="AE10" i="2"/>
  <c r="AE22" i="2" s="1"/>
  <c r="W13" i="2"/>
  <c r="I16" i="2"/>
  <c r="K16" i="2"/>
  <c r="M16" i="2"/>
  <c r="O16" i="2"/>
  <c r="Q16" i="2"/>
  <c r="S16" i="2"/>
  <c r="U16" i="2"/>
  <c r="W16" i="2"/>
  <c r="Y16" i="2"/>
  <c r="AA16" i="2"/>
  <c r="AC16" i="2"/>
  <c r="AE16" i="2"/>
  <c r="I21" i="2"/>
  <c r="K21" i="2"/>
  <c r="M21" i="2"/>
  <c r="O21" i="2"/>
  <c r="Q21" i="2"/>
  <c r="S21" i="2"/>
  <c r="U21" i="2"/>
  <c r="W21" i="2"/>
  <c r="Y21" i="2"/>
  <c r="AA21" i="2"/>
  <c r="AC21" i="2"/>
  <c r="AE21" i="2"/>
  <c r="I22" i="2"/>
  <c r="K22" i="2"/>
  <c r="M22" i="2"/>
  <c r="O22" i="2"/>
  <c r="Q22" i="2"/>
  <c r="S22" i="2"/>
  <c r="S62" i="2" s="1"/>
  <c r="S63" i="2" s="1"/>
  <c r="S334" i="2" s="1"/>
  <c r="S344" i="2" s="1"/>
  <c r="W22" i="2"/>
  <c r="I27" i="2"/>
  <c r="K27" i="2"/>
  <c r="M27" i="2"/>
  <c r="O27" i="2"/>
  <c r="Q27" i="2"/>
  <c r="Q33" i="2" s="1"/>
  <c r="Q62" i="2" s="1"/>
  <c r="Q63" i="2" s="1"/>
  <c r="S27" i="2"/>
  <c r="U27" i="2"/>
  <c r="W27" i="2"/>
  <c r="Y27" i="2"/>
  <c r="AA27" i="2"/>
  <c r="AC27" i="2"/>
  <c r="AE27" i="2"/>
  <c r="I32" i="2"/>
  <c r="K32" i="2"/>
  <c r="M32" i="2"/>
  <c r="O32" i="2"/>
  <c r="Q32" i="2"/>
  <c r="S32" i="2"/>
  <c r="U32" i="2"/>
  <c r="W32" i="2"/>
  <c r="Y32" i="2"/>
  <c r="AA32" i="2"/>
  <c r="AC32" i="2"/>
  <c r="AE32" i="2"/>
  <c r="I33" i="2"/>
  <c r="K33" i="2"/>
  <c r="M33" i="2"/>
  <c r="O33" i="2"/>
  <c r="S33" i="2"/>
  <c r="U33" i="2"/>
  <c r="W33" i="2"/>
  <c r="Y33" i="2"/>
  <c r="AA33" i="2"/>
  <c r="AC33" i="2"/>
  <c r="AE33" i="2"/>
  <c r="I52" i="2"/>
  <c r="K52" i="2"/>
  <c r="M52" i="2"/>
  <c r="O52" i="2"/>
  <c r="Q52" i="2"/>
  <c r="Q61" i="2" s="1"/>
  <c r="S52" i="2"/>
  <c r="U52" i="2"/>
  <c r="W52" i="2"/>
  <c r="Y52" i="2"/>
  <c r="AA52" i="2"/>
  <c r="AC52" i="2"/>
  <c r="AE52" i="2"/>
  <c r="I55" i="2"/>
  <c r="K55" i="2"/>
  <c r="M55" i="2"/>
  <c r="O55" i="2"/>
  <c r="Q55" i="2"/>
  <c r="S55" i="2"/>
  <c r="U55" i="2"/>
  <c r="W55" i="2"/>
  <c r="Y55" i="2"/>
  <c r="AA55" i="2"/>
  <c r="AC55" i="2"/>
  <c r="AE55" i="2"/>
  <c r="I60" i="2"/>
  <c r="K60" i="2"/>
  <c r="M60" i="2"/>
  <c r="O60" i="2"/>
  <c r="Q60" i="2"/>
  <c r="S60" i="2"/>
  <c r="U60" i="2"/>
  <c r="W60" i="2"/>
  <c r="Y60" i="2"/>
  <c r="AA60" i="2"/>
  <c r="AC60" i="2"/>
  <c r="AE60" i="2"/>
  <c r="I61" i="2"/>
  <c r="K61" i="2"/>
  <c r="M61" i="2"/>
  <c r="O61" i="2"/>
  <c r="S61" i="2"/>
  <c r="U61" i="2"/>
  <c r="W61" i="2"/>
  <c r="Y61" i="2"/>
  <c r="AA61" i="2"/>
  <c r="AC61" i="2"/>
  <c r="AE61" i="2"/>
  <c r="I62" i="2"/>
  <c r="K62" i="2"/>
  <c r="M62" i="2"/>
  <c r="O62" i="2"/>
  <c r="W62" i="2"/>
  <c r="I63" i="2"/>
  <c r="K63" i="2"/>
  <c r="M63" i="2"/>
  <c r="O63" i="2"/>
  <c r="W63" i="2"/>
  <c r="Y68" i="2"/>
  <c r="AA69" i="2"/>
  <c r="I86" i="2"/>
  <c r="K86" i="2"/>
  <c r="M86" i="2"/>
  <c r="O86" i="2"/>
  <c r="O102" i="2" s="1"/>
  <c r="Q86" i="2"/>
  <c r="S86" i="2"/>
  <c r="U86" i="2"/>
  <c r="W86" i="2"/>
  <c r="Y86" i="2"/>
  <c r="AA86" i="2"/>
  <c r="AC86" i="2"/>
  <c r="AE86" i="2"/>
  <c r="I101" i="2"/>
  <c r="K101" i="2"/>
  <c r="M101" i="2"/>
  <c r="O101" i="2"/>
  <c r="Q101" i="2"/>
  <c r="S101" i="2"/>
  <c r="U101" i="2"/>
  <c r="W101" i="2"/>
  <c r="Y101" i="2"/>
  <c r="Y102" i="2" s="1"/>
  <c r="AA101" i="2"/>
  <c r="AA102" i="2" s="1"/>
  <c r="AC101" i="2"/>
  <c r="AC102" i="2" s="1"/>
  <c r="AE101" i="2"/>
  <c r="AE102" i="2" s="1"/>
  <c r="I102" i="2"/>
  <c r="K102" i="2"/>
  <c r="Q102" i="2"/>
  <c r="S102" i="2"/>
  <c r="S333" i="2" s="1"/>
  <c r="U102" i="2"/>
  <c r="W102" i="2"/>
  <c r="Y106" i="2"/>
  <c r="AA106" i="2"/>
  <c r="AC106" i="2"/>
  <c r="AG106" i="2" s="1"/>
  <c r="AE106" i="2"/>
  <c r="AE110" i="2" s="1"/>
  <c r="Y108" i="2"/>
  <c r="AA108" i="2"/>
  <c r="AG108" i="2" s="1"/>
  <c r="AC108" i="2"/>
  <c r="AE108" i="2"/>
  <c r="I110" i="2"/>
  <c r="K110" i="2"/>
  <c r="M110" i="2"/>
  <c r="O110" i="2"/>
  <c r="Q110" i="2"/>
  <c r="S110" i="2"/>
  <c r="U110" i="2"/>
  <c r="W110" i="2"/>
  <c r="Y110" i="2"/>
  <c r="AA110" i="2"/>
  <c r="I115" i="2"/>
  <c r="K115" i="2"/>
  <c r="M115" i="2"/>
  <c r="O115" i="2"/>
  <c r="Q115" i="2"/>
  <c r="S115" i="2"/>
  <c r="U115" i="2"/>
  <c r="W115" i="2"/>
  <c r="Y115" i="2"/>
  <c r="AA115" i="2"/>
  <c r="AC115" i="2"/>
  <c r="AE115" i="2"/>
  <c r="I121" i="2"/>
  <c r="K121" i="2"/>
  <c r="M121" i="2"/>
  <c r="O121" i="2"/>
  <c r="Q121" i="2"/>
  <c r="S121" i="2"/>
  <c r="U121" i="2"/>
  <c r="U137" i="2" s="1"/>
  <c r="W121" i="2"/>
  <c r="Y121" i="2"/>
  <c r="Y137" i="2" s="1"/>
  <c r="AA121" i="2"/>
  <c r="AC121" i="2"/>
  <c r="AE121" i="2"/>
  <c r="I125" i="2"/>
  <c r="K125" i="2"/>
  <c r="M125" i="2"/>
  <c r="O125" i="2"/>
  <c r="Q125" i="2"/>
  <c r="S125" i="2"/>
  <c r="U125" i="2"/>
  <c r="W125" i="2"/>
  <c r="W137" i="2" s="1"/>
  <c r="Y125" i="2"/>
  <c r="AA125" i="2"/>
  <c r="AC125" i="2"/>
  <c r="AE125" i="2"/>
  <c r="I136" i="2"/>
  <c r="K136" i="2"/>
  <c r="M136" i="2"/>
  <c r="O136" i="2"/>
  <c r="Q136" i="2"/>
  <c r="S136" i="2"/>
  <c r="U136" i="2"/>
  <c r="W136" i="2"/>
  <c r="Y136" i="2"/>
  <c r="AA136" i="2"/>
  <c r="AC136" i="2"/>
  <c r="AE136" i="2"/>
  <c r="I137" i="2"/>
  <c r="K137" i="2"/>
  <c r="M137" i="2"/>
  <c r="O137" i="2"/>
  <c r="Q137" i="2"/>
  <c r="S137" i="2"/>
  <c r="AA137" i="2"/>
  <c r="I143" i="2"/>
  <c r="K143" i="2"/>
  <c r="M143" i="2"/>
  <c r="O143" i="2"/>
  <c r="Q143" i="2"/>
  <c r="S143" i="2"/>
  <c r="U143" i="2"/>
  <c r="U153" i="2" s="1"/>
  <c r="U190" i="2" s="1"/>
  <c r="W143" i="2"/>
  <c r="Y143" i="2"/>
  <c r="Y149" i="2" s="1"/>
  <c r="Y150" i="2" s="1"/>
  <c r="AA143" i="2"/>
  <c r="AA149" i="2" s="1"/>
  <c r="AA150" i="2" s="1"/>
  <c r="AC143" i="2"/>
  <c r="AE143" i="2"/>
  <c r="Y145" i="2"/>
  <c r="AA145" i="2"/>
  <c r="AC145" i="2"/>
  <c r="AE145" i="2"/>
  <c r="AC149" i="2"/>
  <c r="AE149" i="2"/>
  <c r="I150" i="2"/>
  <c r="K150" i="2"/>
  <c r="M150" i="2"/>
  <c r="O150" i="2"/>
  <c r="Q150" i="2"/>
  <c r="S150" i="2"/>
  <c r="U150" i="2"/>
  <c r="W150" i="2"/>
  <c r="AC150" i="2"/>
  <c r="AC153" i="2" s="1"/>
  <c r="AE150" i="2"/>
  <c r="I153" i="2"/>
  <c r="K153" i="2"/>
  <c r="K190" i="2" s="1"/>
  <c r="M153" i="2"/>
  <c r="M190" i="2" s="1"/>
  <c r="O153" i="2"/>
  <c r="Q153" i="2"/>
  <c r="S153" i="2"/>
  <c r="AE153" i="2"/>
  <c r="AE155" i="2"/>
  <c r="AE156" i="2" s="1"/>
  <c r="Y156" i="2"/>
  <c r="Y160" i="2" s="1"/>
  <c r="AA156" i="2"/>
  <c r="AA160" i="2" s="1"/>
  <c r="AC156" i="2"/>
  <c r="AE158" i="2"/>
  <c r="I160" i="2"/>
  <c r="K160" i="2"/>
  <c r="M160" i="2"/>
  <c r="O160" i="2"/>
  <c r="Q160" i="2"/>
  <c r="S160" i="2"/>
  <c r="U160" i="2"/>
  <c r="W160" i="2"/>
  <c r="AC160" i="2"/>
  <c r="I166" i="2"/>
  <c r="K166" i="2"/>
  <c r="M166" i="2"/>
  <c r="O166" i="2"/>
  <c r="Q166" i="2"/>
  <c r="S166" i="2"/>
  <c r="U166" i="2"/>
  <c r="W166" i="2"/>
  <c r="Y166" i="2"/>
  <c r="AA166" i="2"/>
  <c r="AC166" i="2"/>
  <c r="AE166" i="2"/>
  <c r="I172" i="2"/>
  <c r="K172" i="2"/>
  <c r="M172" i="2"/>
  <c r="O172" i="2"/>
  <c r="Q172" i="2"/>
  <c r="S172" i="2"/>
  <c r="U172" i="2"/>
  <c r="W172" i="2"/>
  <c r="Y172" i="2"/>
  <c r="AA172" i="2"/>
  <c r="AC172" i="2"/>
  <c r="AE172" i="2"/>
  <c r="I177" i="2"/>
  <c r="K177" i="2"/>
  <c r="M177" i="2"/>
  <c r="O177" i="2"/>
  <c r="Q177" i="2"/>
  <c r="S177" i="2"/>
  <c r="U177" i="2"/>
  <c r="W177" i="2"/>
  <c r="Y177" i="2"/>
  <c r="AA177" i="2"/>
  <c r="AC177" i="2"/>
  <c r="AE177" i="2"/>
  <c r="I189" i="2"/>
  <c r="K189" i="2"/>
  <c r="M189" i="2"/>
  <c r="O189" i="2"/>
  <c r="Q189" i="2"/>
  <c r="S189" i="2"/>
  <c r="U189" i="2"/>
  <c r="W189" i="2"/>
  <c r="Y189" i="2"/>
  <c r="AA189" i="2"/>
  <c r="AC189" i="2"/>
  <c r="AE189" i="2"/>
  <c r="I190" i="2"/>
  <c r="O190" i="2"/>
  <c r="S190" i="2"/>
  <c r="AE193" i="2"/>
  <c r="Y194" i="2"/>
  <c r="AA194" i="2"/>
  <c r="AC194" i="2"/>
  <c r="AE194" i="2"/>
  <c r="AE199" i="2" s="1"/>
  <c r="AE218" i="2" s="1"/>
  <c r="Y196" i="2"/>
  <c r="AG196" i="2" s="1"/>
  <c r="AA196" i="2"/>
  <c r="AC196" i="2"/>
  <c r="AE196" i="2"/>
  <c r="I199" i="2"/>
  <c r="K199" i="2"/>
  <c r="M199" i="2"/>
  <c r="O199" i="2"/>
  <c r="Q199" i="2"/>
  <c r="S199" i="2"/>
  <c r="U199" i="2"/>
  <c r="W199" i="2"/>
  <c r="Y199" i="2"/>
  <c r="AA199" i="2"/>
  <c r="AC199" i="2"/>
  <c r="I203" i="2"/>
  <c r="K203" i="2"/>
  <c r="M203" i="2"/>
  <c r="O203" i="2"/>
  <c r="Q203" i="2"/>
  <c r="S203" i="2"/>
  <c r="U203" i="2"/>
  <c r="W203" i="2"/>
  <c r="Y203" i="2"/>
  <c r="AA203" i="2"/>
  <c r="AC203" i="2"/>
  <c r="AE203" i="2"/>
  <c r="I207" i="2"/>
  <c r="K207" i="2"/>
  <c r="M207" i="2"/>
  <c r="O207" i="2"/>
  <c r="Q207" i="2"/>
  <c r="S207" i="2"/>
  <c r="U207" i="2"/>
  <c r="W207" i="2"/>
  <c r="Y207" i="2"/>
  <c r="AA207" i="2"/>
  <c r="AC207" i="2"/>
  <c r="AE207" i="2"/>
  <c r="I211" i="2"/>
  <c r="K211" i="2"/>
  <c r="M211" i="2"/>
  <c r="O211" i="2"/>
  <c r="Q211" i="2"/>
  <c r="S211" i="2"/>
  <c r="U211" i="2"/>
  <c r="W211" i="2"/>
  <c r="Y211" i="2"/>
  <c r="AA211" i="2"/>
  <c r="AC211" i="2"/>
  <c r="AE211" i="2"/>
  <c r="I217" i="2"/>
  <c r="K217" i="2"/>
  <c r="M217" i="2"/>
  <c r="O217" i="2"/>
  <c r="Q217" i="2"/>
  <c r="S217" i="2"/>
  <c r="U217" i="2"/>
  <c r="W217" i="2"/>
  <c r="Y217" i="2"/>
  <c r="Y218" i="2" s="1"/>
  <c r="AA217" i="2"/>
  <c r="AC217" i="2"/>
  <c r="AE217" i="2"/>
  <c r="I218" i="2"/>
  <c r="K218" i="2"/>
  <c r="M218" i="2"/>
  <c r="O218" i="2"/>
  <c r="Q218" i="2"/>
  <c r="S218" i="2"/>
  <c r="U218" i="2"/>
  <c r="W218" i="2"/>
  <c r="AA218" i="2"/>
  <c r="AC218" i="2"/>
  <c r="AE221" i="2"/>
  <c r="Y222" i="2"/>
  <c r="AA222" i="2"/>
  <c r="AC222" i="2"/>
  <c r="AE222" i="2"/>
  <c r="I226" i="2"/>
  <c r="K226" i="2"/>
  <c r="M226" i="2"/>
  <c r="M250" i="2" s="1"/>
  <c r="O226" i="2"/>
  <c r="Q226" i="2"/>
  <c r="S226" i="2"/>
  <c r="U226" i="2"/>
  <c r="W226" i="2"/>
  <c r="Y226" i="2"/>
  <c r="AA226" i="2"/>
  <c r="AC226" i="2"/>
  <c r="AE226" i="2"/>
  <c r="I232" i="2"/>
  <c r="K232" i="2"/>
  <c r="M232" i="2"/>
  <c r="O232" i="2"/>
  <c r="Q232" i="2"/>
  <c r="S232" i="2"/>
  <c r="U232" i="2"/>
  <c r="W232" i="2"/>
  <c r="Y232" i="2"/>
  <c r="AA232" i="2"/>
  <c r="AC232" i="2"/>
  <c r="AE232" i="2"/>
  <c r="I238" i="2"/>
  <c r="K238" i="2"/>
  <c r="M238" i="2"/>
  <c r="O238" i="2"/>
  <c r="Q238" i="2"/>
  <c r="S238" i="2"/>
  <c r="U238" i="2"/>
  <c r="W238" i="2"/>
  <c r="Y238" i="2"/>
  <c r="AA238" i="2"/>
  <c r="AC238" i="2"/>
  <c r="AE238" i="2"/>
  <c r="I242" i="2"/>
  <c r="K242" i="2"/>
  <c r="M242" i="2"/>
  <c r="O242" i="2"/>
  <c r="Q242" i="2"/>
  <c r="S242" i="2"/>
  <c r="U242" i="2"/>
  <c r="W242" i="2"/>
  <c r="Y242" i="2"/>
  <c r="AA242" i="2"/>
  <c r="AC242" i="2"/>
  <c r="AE242" i="2"/>
  <c r="I249" i="2"/>
  <c r="K249" i="2"/>
  <c r="M249" i="2"/>
  <c r="O249" i="2"/>
  <c r="O250" i="2" s="1"/>
  <c r="Q249" i="2"/>
  <c r="S249" i="2"/>
  <c r="U249" i="2"/>
  <c r="W249" i="2"/>
  <c r="Y249" i="2"/>
  <c r="AA249" i="2"/>
  <c r="AC249" i="2"/>
  <c r="AE249" i="2"/>
  <c r="I250" i="2"/>
  <c r="K250" i="2"/>
  <c r="Q250" i="2"/>
  <c r="S250" i="2"/>
  <c r="U250" i="2"/>
  <c r="W250" i="2"/>
  <c r="Y250" i="2"/>
  <c r="AA250" i="2"/>
  <c r="AC250" i="2"/>
  <c r="AE250" i="2"/>
  <c r="AE253" i="2"/>
  <c r="Y254" i="2"/>
  <c r="AA254" i="2"/>
  <c r="AC254" i="2"/>
  <c r="AC259" i="2" s="1"/>
  <c r="AC270" i="2" s="1"/>
  <c r="AE254" i="2"/>
  <c r="AE256" i="2"/>
  <c r="AG256" i="2" s="1"/>
  <c r="I259" i="2"/>
  <c r="K259" i="2"/>
  <c r="M259" i="2"/>
  <c r="O259" i="2"/>
  <c r="Q259" i="2"/>
  <c r="S259" i="2"/>
  <c r="U259" i="2"/>
  <c r="W259" i="2"/>
  <c r="Y259" i="2"/>
  <c r="Y270" i="2" s="1"/>
  <c r="AA259" i="2"/>
  <c r="AA270" i="2" s="1"/>
  <c r="AE259" i="2"/>
  <c r="I262" i="2"/>
  <c r="K262" i="2"/>
  <c r="M262" i="2"/>
  <c r="O262" i="2"/>
  <c r="Q262" i="2"/>
  <c r="S262" i="2"/>
  <c r="U262" i="2"/>
  <c r="W262" i="2"/>
  <c r="Y262" i="2"/>
  <c r="AA262" i="2"/>
  <c r="AC262" i="2"/>
  <c r="AE262" i="2"/>
  <c r="I269" i="2"/>
  <c r="K269" i="2"/>
  <c r="M269" i="2"/>
  <c r="O269" i="2"/>
  <c r="Q269" i="2"/>
  <c r="S269" i="2"/>
  <c r="U269" i="2"/>
  <c r="W269" i="2"/>
  <c r="Y269" i="2"/>
  <c r="AA269" i="2"/>
  <c r="AC269" i="2"/>
  <c r="AE269" i="2"/>
  <c r="I270" i="2"/>
  <c r="K270" i="2"/>
  <c r="M270" i="2"/>
  <c r="O270" i="2"/>
  <c r="Q270" i="2"/>
  <c r="S270" i="2"/>
  <c r="U270" i="2"/>
  <c r="W270" i="2"/>
  <c r="AE270" i="2"/>
  <c r="AE273" i="2"/>
  <c r="AE274" i="2" s="1"/>
  <c r="AG274" i="2" s="1"/>
  <c r="Y274" i="2"/>
  <c r="AA274" i="2"/>
  <c r="AC274" i="2"/>
  <c r="I277" i="2"/>
  <c r="K277" i="2"/>
  <c r="M277" i="2"/>
  <c r="O277" i="2"/>
  <c r="O284" i="2" s="1"/>
  <c r="Q277" i="2"/>
  <c r="Q284" i="2" s="1"/>
  <c r="S277" i="2"/>
  <c r="U277" i="2"/>
  <c r="W277" i="2"/>
  <c r="Y277" i="2"/>
  <c r="AA277" i="2"/>
  <c r="AC277" i="2"/>
  <c r="I283" i="2"/>
  <c r="K283" i="2"/>
  <c r="M283" i="2"/>
  <c r="O283" i="2"/>
  <c r="Q283" i="2"/>
  <c r="S283" i="2"/>
  <c r="U283" i="2"/>
  <c r="W283" i="2"/>
  <c r="Y283" i="2"/>
  <c r="AA283" i="2"/>
  <c r="AC283" i="2"/>
  <c r="AE283" i="2"/>
  <c r="I284" i="2"/>
  <c r="K284" i="2"/>
  <c r="M284" i="2"/>
  <c r="S284" i="2"/>
  <c r="U284" i="2"/>
  <c r="W284" i="2"/>
  <c r="Y284" i="2"/>
  <c r="AA284" i="2"/>
  <c r="AC284" i="2"/>
  <c r="AE287" i="2"/>
  <c r="AE288" i="2"/>
  <c r="I293" i="2"/>
  <c r="K293" i="2"/>
  <c r="M293" i="2"/>
  <c r="O293" i="2"/>
  <c r="Q293" i="2"/>
  <c r="S293" i="2"/>
  <c r="U293" i="2"/>
  <c r="W293" i="2"/>
  <c r="Y293" i="2"/>
  <c r="AA293" i="2"/>
  <c r="AC293" i="2"/>
  <c r="AE293" i="2"/>
  <c r="I301" i="2"/>
  <c r="K301" i="2"/>
  <c r="M301" i="2"/>
  <c r="O301" i="2"/>
  <c r="Q301" i="2"/>
  <c r="S301" i="2"/>
  <c r="U301" i="2"/>
  <c r="W301" i="2"/>
  <c r="Y301" i="2"/>
  <c r="AA301" i="2"/>
  <c r="AC301" i="2"/>
  <c r="AE301" i="2"/>
  <c r="I306" i="2"/>
  <c r="K306" i="2"/>
  <c r="M306" i="2"/>
  <c r="O306" i="2"/>
  <c r="Q306" i="2"/>
  <c r="S306" i="2"/>
  <c r="U306" i="2"/>
  <c r="W306" i="2"/>
  <c r="Y306" i="2"/>
  <c r="AA306" i="2"/>
  <c r="AC306" i="2"/>
  <c r="AE306" i="2"/>
  <c r="I310" i="2"/>
  <c r="K310" i="2"/>
  <c r="M310" i="2"/>
  <c r="O310" i="2"/>
  <c r="Q310" i="2"/>
  <c r="S310" i="2"/>
  <c r="U310" i="2"/>
  <c r="W310" i="2"/>
  <c r="Y310" i="2"/>
  <c r="AA310" i="2"/>
  <c r="AC310" i="2"/>
  <c r="AE310" i="2"/>
  <c r="I322" i="2"/>
  <c r="K322" i="2"/>
  <c r="K325" i="2" s="1"/>
  <c r="K326" i="2" s="1"/>
  <c r="M322" i="2"/>
  <c r="M325" i="2" s="1"/>
  <c r="O322" i="2"/>
  <c r="Q322" i="2"/>
  <c r="Q325" i="2" s="1"/>
  <c r="Q326" i="2" s="1"/>
  <c r="S322" i="2"/>
  <c r="U322" i="2"/>
  <c r="W322" i="2"/>
  <c r="Y322" i="2"/>
  <c r="AA322" i="2"/>
  <c r="AC322" i="2"/>
  <c r="AE322" i="2"/>
  <c r="I325" i="2"/>
  <c r="O325" i="2"/>
  <c r="S325" i="2"/>
  <c r="U325" i="2"/>
  <c r="W325" i="2"/>
  <c r="Y325" i="2"/>
  <c r="AA325" i="2"/>
  <c r="AC325" i="2"/>
  <c r="AE325" i="2"/>
  <c r="I326" i="2"/>
  <c r="O326" i="2"/>
  <c r="S326" i="2"/>
  <c r="U326" i="2"/>
  <c r="W326" i="2"/>
  <c r="Y326" i="2"/>
  <c r="AA326" i="2"/>
  <c r="AC326" i="2"/>
  <c r="AE326" i="2"/>
  <c r="Y329" i="2"/>
  <c r="AA329" i="2"/>
  <c r="AC329" i="2"/>
  <c r="AE329" i="2"/>
  <c r="Y330" i="2"/>
  <c r="Y332" i="2" s="1"/>
  <c r="AA330" i="2"/>
  <c r="AC330" i="2"/>
  <c r="AE330" i="2"/>
  <c r="Y331" i="2"/>
  <c r="AA331" i="2"/>
  <c r="AC331" i="2"/>
  <c r="AE331" i="2"/>
  <c r="I332" i="2"/>
  <c r="K332" i="2"/>
  <c r="M332" i="2"/>
  <c r="O332" i="2"/>
  <c r="Q332" i="2"/>
  <c r="S332" i="2"/>
  <c r="U332" i="2"/>
  <c r="W332" i="2"/>
  <c r="I333" i="2"/>
  <c r="I334" i="2"/>
  <c r="I342" i="2"/>
  <c r="K342" i="2"/>
  <c r="K343" i="2" s="1"/>
  <c r="M342" i="2"/>
  <c r="M343" i="2" s="1"/>
  <c r="O342" i="2"/>
  <c r="Q342" i="2"/>
  <c r="S342" i="2"/>
  <c r="U342" i="2"/>
  <c r="W342" i="2"/>
  <c r="Y342" i="2"/>
  <c r="AA342" i="2"/>
  <c r="AC342" i="2"/>
  <c r="AE342" i="2"/>
  <c r="I343" i="2"/>
  <c r="O343" i="2"/>
  <c r="Q343" i="2"/>
  <c r="S343" i="2"/>
  <c r="U343" i="2"/>
  <c r="W343" i="2"/>
  <c r="Y343" i="2"/>
  <c r="AA343" i="2"/>
  <c r="AC343" i="2"/>
  <c r="AE343" i="2"/>
  <c r="I344" i="2"/>
  <c r="O343" i="3"/>
  <c r="I343" i="3"/>
  <c r="AI342" i="3"/>
  <c r="AI343" i="3" s="1"/>
  <c r="AE342" i="3"/>
  <c r="AE343" i="3" s="1"/>
  <c r="AC342" i="3"/>
  <c r="AC343" i="3" s="1"/>
  <c r="AA342" i="3"/>
  <c r="AA343" i="3" s="1"/>
  <c r="Y342" i="3"/>
  <c r="Y343" i="3" s="1"/>
  <c r="W342" i="3"/>
  <c r="W343" i="3" s="1"/>
  <c r="U342" i="3"/>
  <c r="U343" i="3" s="1"/>
  <c r="S342" i="3"/>
  <c r="S343" i="3" s="1"/>
  <c r="Q342" i="3"/>
  <c r="Q343" i="3" s="1"/>
  <c r="O342" i="3"/>
  <c r="M342" i="3"/>
  <c r="M343" i="3" s="1"/>
  <c r="K342" i="3"/>
  <c r="K343" i="3" s="1"/>
  <c r="I342" i="3"/>
  <c r="AG341" i="3"/>
  <c r="AG340" i="3"/>
  <c r="AG339" i="3"/>
  <c r="AG338" i="3"/>
  <c r="AG337" i="3"/>
  <c r="AI332" i="3"/>
  <c r="W332" i="3"/>
  <c r="U332" i="3"/>
  <c r="S332" i="3"/>
  <c r="Q332" i="3"/>
  <c r="O332" i="3"/>
  <c r="M332" i="3"/>
  <c r="K332" i="3"/>
  <c r="I332" i="3"/>
  <c r="AE331" i="3"/>
  <c r="AC331" i="3"/>
  <c r="AA331" i="3"/>
  <c r="AE330" i="3"/>
  <c r="AC330" i="3"/>
  <c r="AA330" i="3"/>
  <c r="Y330" i="3"/>
  <c r="AE329" i="3"/>
  <c r="AE332" i="3" s="1"/>
  <c r="AC329" i="3"/>
  <c r="AA329" i="3"/>
  <c r="AG327" i="3"/>
  <c r="AG324" i="3"/>
  <c r="AI322" i="3"/>
  <c r="AI325" i="3" s="1"/>
  <c r="AE322" i="3"/>
  <c r="AE325" i="3" s="1"/>
  <c r="AC322" i="3"/>
  <c r="AC325" i="3" s="1"/>
  <c r="AA322" i="3"/>
  <c r="AA325" i="3" s="1"/>
  <c r="Y322" i="3"/>
  <c r="Y325" i="3" s="1"/>
  <c r="W322" i="3"/>
  <c r="W325" i="3" s="1"/>
  <c r="U322" i="3"/>
  <c r="U325" i="3" s="1"/>
  <c r="S322" i="3"/>
  <c r="S325" i="3" s="1"/>
  <c r="Q322" i="3"/>
  <c r="Q325" i="3" s="1"/>
  <c r="O322" i="3"/>
  <c r="O325" i="3" s="1"/>
  <c r="M322" i="3"/>
  <c r="M325" i="3" s="1"/>
  <c r="K322" i="3"/>
  <c r="K325" i="3" s="1"/>
  <c r="I322" i="3"/>
  <c r="I325" i="3" s="1"/>
  <c r="AI310" i="3"/>
  <c r="AE310" i="3"/>
  <c r="AC310" i="3"/>
  <c r="AA310" i="3"/>
  <c r="Y310" i="3"/>
  <c r="W310" i="3"/>
  <c r="U310" i="3"/>
  <c r="S310" i="3"/>
  <c r="Q310" i="3"/>
  <c r="O310" i="3"/>
  <c r="M310" i="3"/>
  <c r="K310" i="3"/>
  <c r="I310" i="3"/>
  <c r="AG308" i="3"/>
  <c r="AG310" i="3" s="1"/>
  <c r="AI306" i="3"/>
  <c r="AE306" i="3"/>
  <c r="AC306" i="3"/>
  <c r="AA306" i="3"/>
  <c r="Y306" i="3"/>
  <c r="W306" i="3"/>
  <c r="U306" i="3"/>
  <c r="S306" i="3"/>
  <c r="Q306" i="3"/>
  <c r="O306" i="3"/>
  <c r="M306" i="3"/>
  <c r="K306" i="3"/>
  <c r="I306" i="3"/>
  <c r="AI301" i="3"/>
  <c r="AE301" i="3"/>
  <c r="AC301" i="3"/>
  <c r="AA301" i="3"/>
  <c r="Y301" i="3"/>
  <c r="W301" i="3"/>
  <c r="U301" i="3"/>
  <c r="S301" i="3"/>
  <c r="Q301" i="3"/>
  <c r="O301" i="3"/>
  <c r="M301" i="3"/>
  <c r="K301" i="3"/>
  <c r="I301" i="3"/>
  <c r="AG300" i="3"/>
  <c r="AG298" i="3"/>
  <c r="AG297" i="3"/>
  <c r="AG301" i="3" s="1"/>
  <c r="AI293" i="3"/>
  <c r="AC293" i="3"/>
  <c r="AA293" i="3"/>
  <c r="Y293" i="3"/>
  <c r="W293" i="3"/>
  <c r="U293" i="3"/>
  <c r="S293" i="3"/>
  <c r="Q293" i="3"/>
  <c r="O293" i="3"/>
  <c r="M293" i="3"/>
  <c r="K293" i="3"/>
  <c r="I293" i="3"/>
  <c r="AG291" i="3"/>
  <c r="AG289" i="3"/>
  <c r="AE287" i="3"/>
  <c r="AE288" i="3" s="1"/>
  <c r="W284" i="3"/>
  <c r="AI283" i="3"/>
  <c r="AE283" i="3"/>
  <c r="AC283" i="3"/>
  <c r="AA283" i="3"/>
  <c r="Y283" i="3"/>
  <c r="W283" i="3"/>
  <c r="U283" i="3"/>
  <c r="S283" i="3"/>
  <c r="Q283" i="3"/>
  <c r="O283" i="3"/>
  <c r="M283" i="3"/>
  <c r="K283" i="3"/>
  <c r="I283" i="3"/>
  <c r="AG279" i="3"/>
  <c r="AG283" i="3" s="1"/>
  <c r="AI277" i="3"/>
  <c r="AI284" i="3" s="1"/>
  <c r="W277" i="3"/>
  <c r="U277" i="3"/>
  <c r="U284" i="3" s="1"/>
  <c r="S277" i="3"/>
  <c r="Q277" i="3"/>
  <c r="O277" i="3"/>
  <c r="M277" i="3"/>
  <c r="K277" i="3"/>
  <c r="K284" i="3" s="1"/>
  <c r="I277" i="3"/>
  <c r="I284" i="3" s="1"/>
  <c r="AC274" i="3"/>
  <c r="AC277" i="3" s="1"/>
  <c r="AA274" i="3"/>
  <c r="AA277" i="3" s="1"/>
  <c r="Y274" i="3"/>
  <c r="AE273" i="3"/>
  <c r="AI269" i="3"/>
  <c r="AE269" i="3"/>
  <c r="AC269" i="3"/>
  <c r="AA269" i="3"/>
  <c r="Y269" i="3"/>
  <c r="W269" i="3"/>
  <c r="U269" i="3"/>
  <c r="S269" i="3"/>
  <c r="Q269" i="3"/>
  <c r="O269" i="3"/>
  <c r="M269" i="3"/>
  <c r="K269" i="3"/>
  <c r="I269" i="3"/>
  <c r="AI262" i="3"/>
  <c r="AE262" i="3"/>
  <c r="AC262" i="3"/>
  <c r="AA262" i="3"/>
  <c r="Y262" i="3"/>
  <c r="W262" i="3"/>
  <c r="U262" i="3"/>
  <c r="S262" i="3"/>
  <c r="Q262" i="3"/>
  <c r="O262" i="3"/>
  <c r="M262" i="3"/>
  <c r="K262" i="3"/>
  <c r="I262" i="3"/>
  <c r="AI259" i="3"/>
  <c r="W259" i="3"/>
  <c r="U259" i="3"/>
  <c r="S259" i="3"/>
  <c r="Q259" i="3"/>
  <c r="Q270" i="3" s="1"/>
  <c r="O259" i="3"/>
  <c r="O270" i="3" s="1"/>
  <c r="M259" i="3"/>
  <c r="K259" i="3"/>
  <c r="I259" i="3"/>
  <c r="AE256" i="3"/>
  <c r="AC254" i="3"/>
  <c r="AC259" i="3" s="1"/>
  <c r="AA254" i="3"/>
  <c r="AA259" i="3" s="1"/>
  <c r="Y254" i="3"/>
  <c r="Y259" i="3" s="1"/>
  <c r="AE253" i="3"/>
  <c r="AI249" i="3"/>
  <c r="AE249" i="3"/>
  <c r="AC249" i="3"/>
  <c r="AA249" i="3"/>
  <c r="Y249" i="3"/>
  <c r="W249" i="3"/>
  <c r="U249" i="3"/>
  <c r="S249" i="3"/>
  <c r="Q249" i="3"/>
  <c r="O249" i="3"/>
  <c r="M249" i="3"/>
  <c r="K249" i="3"/>
  <c r="I249" i="3"/>
  <c r="AI242" i="3"/>
  <c r="AE242" i="3"/>
  <c r="AC242" i="3"/>
  <c r="AA242" i="3"/>
  <c r="Y242" i="3"/>
  <c r="W242" i="3"/>
  <c r="U242" i="3"/>
  <c r="S242" i="3"/>
  <c r="Q242" i="3"/>
  <c r="O242" i="3"/>
  <c r="M242" i="3"/>
  <c r="K242" i="3"/>
  <c r="I242" i="3"/>
  <c r="AI238" i="3"/>
  <c r="AE238" i="3"/>
  <c r="AC238" i="3"/>
  <c r="AA238" i="3"/>
  <c r="Y238" i="3"/>
  <c r="W238" i="3"/>
  <c r="U238" i="3"/>
  <c r="S238" i="3"/>
  <c r="Q238" i="3"/>
  <c r="O238" i="3"/>
  <c r="M238" i="3"/>
  <c r="K238" i="3"/>
  <c r="I238" i="3"/>
  <c r="AI232" i="3"/>
  <c r="AE232" i="3"/>
  <c r="AC232" i="3"/>
  <c r="AA232" i="3"/>
  <c r="Y232" i="3"/>
  <c r="W232" i="3"/>
  <c r="U232" i="3"/>
  <c r="S232" i="3"/>
  <c r="Q232" i="3"/>
  <c r="Q250" i="3" s="1"/>
  <c r="O232" i="3"/>
  <c r="M232" i="3"/>
  <c r="K232" i="3"/>
  <c r="I232" i="3"/>
  <c r="AI226" i="3"/>
  <c r="W226" i="3"/>
  <c r="U226" i="3"/>
  <c r="S226" i="3"/>
  <c r="Q226" i="3"/>
  <c r="O226" i="3"/>
  <c r="M226" i="3"/>
  <c r="K226" i="3"/>
  <c r="I226" i="3"/>
  <c r="AE222" i="3"/>
  <c r="AC222" i="3"/>
  <c r="AC226" i="3" s="1"/>
  <c r="AC250" i="3" s="1"/>
  <c r="AA222" i="3"/>
  <c r="AA226" i="3" s="1"/>
  <c r="Y222" i="3"/>
  <c r="Y226" i="3" s="1"/>
  <c r="AE221" i="3"/>
  <c r="AI217" i="3"/>
  <c r="AE217" i="3"/>
  <c r="AC217" i="3"/>
  <c r="AA217" i="3"/>
  <c r="Y217" i="3"/>
  <c r="W217" i="3"/>
  <c r="U217" i="3"/>
  <c r="S217" i="3"/>
  <c r="Q217" i="3"/>
  <c r="O217" i="3"/>
  <c r="M217" i="3"/>
  <c r="K217" i="3"/>
  <c r="I217" i="3"/>
  <c r="AG216" i="3"/>
  <c r="AG217" i="3" s="1"/>
  <c r="AI211" i="3"/>
  <c r="AE211" i="3"/>
  <c r="AC211" i="3"/>
  <c r="AA211" i="3"/>
  <c r="Y211" i="3"/>
  <c r="W211" i="3"/>
  <c r="U211" i="3"/>
  <c r="S211" i="3"/>
  <c r="Q211" i="3"/>
  <c r="O211" i="3"/>
  <c r="M211" i="3"/>
  <c r="K211" i="3"/>
  <c r="I211" i="3"/>
  <c r="AI207" i="3"/>
  <c r="AE207" i="3"/>
  <c r="AC207" i="3"/>
  <c r="AA207" i="3"/>
  <c r="Y207" i="3"/>
  <c r="W207" i="3"/>
  <c r="U207" i="3"/>
  <c r="S207" i="3"/>
  <c r="Q207" i="3"/>
  <c r="O207" i="3"/>
  <c r="M207" i="3"/>
  <c r="K207" i="3"/>
  <c r="I207" i="3"/>
  <c r="AI203" i="3"/>
  <c r="AE203" i="3"/>
  <c r="AC203" i="3"/>
  <c r="AA203" i="3"/>
  <c r="Y203" i="3"/>
  <c r="W203" i="3"/>
  <c r="U203" i="3"/>
  <c r="S203" i="3"/>
  <c r="Q203" i="3"/>
  <c r="O203" i="3"/>
  <c r="M203" i="3"/>
  <c r="K203" i="3"/>
  <c r="I203" i="3"/>
  <c r="AG202" i="3"/>
  <c r="AG201" i="3"/>
  <c r="AI199" i="3"/>
  <c r="W199" i="3"/>
  <c r="U199" i="3"/>
  <c r="S199" i="3"/>
  <c r="Q199" i="3"/>
  <c r="O199" i="3"/>
  <c r="M199" i="3"/>
  <c r="K199" i="3"/>
  <c r="I199" i="3"/>
  <c r="AC196" i="3"/>
  <c r="AA196" i="3"/>
  <c r="Y196" i="3"/>
  <c r="AC194" i="3"/>
  <c r="AA194" i="3"/>
  <c r="AA199" i="3" s="1"/>
  <c r="AA218" i="3" s="1"/>
  <c r="Y194" i="3"/>
  <c r="AE193" i="3"/>
  <c r="AI189" i="3"/>
  <c r="AC189" i="3"/>
  <c r="AA189" i="3"/>
  <c r="Y189" i="3"/>
  <c r="W189" i="3"/>
  <c r="U189" i="3"/>
  <c r="S189" i="3"/>
  <c r="Q189" i="3"/>
  <c r="O189" i="3"/>
  <c r="M189" i="3"/>
  <c r="K189" i="3"/>
  <c r="I189" i="3"/>
  <c r="AG188" i="3"/>
  <c r="AG179" i="3"/>
  <c r="AG189" i="3" s="1"/>
  <c r="AI177" i="3"/>
  <c r="AE177" i="3"/>
  <c r="AC177" i="3"/>
  <c r="AA177" i="3"/>
  <c r="Y177" i="3"/>
  <c r="W177" i="3"/>
  <c r="U177" i="3"/>
  <c r="S177" i="3"/>
  <c r="Q177" i="3"/>
  <c r="O177" i="3"/>
  <c r="M177" i="3"/>
  <c r="K177" i="3"/>
  <c r="I177" i="3"/>
  <c r="AG175" i="3"/>
  <c r="AG177" i="3" s="1"/>
  <c r="AI172" i="3"/>
  <c r="AE172" i="3"/>
  <c r="AC172" i="3"/>
  <c r="AA172" i="3"/>
  <c r="Y172" i="3"/>
  <c r="W172" i="3"/>
  <c r="U172" i="3"/>
  <c r="S172" i="3"/>
  <c r="Q172" i="3"/>
  <c r="O172" i="3"/>
  <c r="M172" i="3"/>
  <c r="K172" i="3"/>
  <c r="I172" i="3"/>
  <c r="AI166" i="3"/>
  <c r="AE166" i="3"/>
  <c r="AC166" i="3"/>
  <c r="AA166" i="3"/>
  <c r="Y166" i="3"/>
  <c r="W166" i="3"/>
  <c r="U166" i="3"/>
  <c r="S166" i="3"/>
  <c r="Q166" i="3"/>
  <c r="O166" i="3"/>
  <c r="M166" i="3"/>
  <c r="K166" i="3"/>
  <c r="I166" i="3"/>
  <c r="AI160" i="3"/>
  <c r="W160" i="3"/>
  <c r="U160" i="3"/>
  <c r="S160" i="3"/>
  <c r="Q160" i="3"/>
  <c r="O160" i="3"/>
  <c r="M160" i="3"/>
  <c r="K160" i="3"/>
  <c r="I160" i="3"/>
  <c r="AE158" i="3"/>
  <c r="AC156" i="3"/>
  <c r="AC160" i="3" s="1"/>
  <c r="AA156" i="3"/>
  <c r="AA160" i="3" s="1"/>
  <c r="Y156" i="3"/>
  <c r="Y160" i="3" s="1"/>
  <c r="AE155" i="3"/>
  <c r="I153" i="3"/>
  <c r="AG151" i="3"/>
  <c r="AI150" i="3"/>
  <c r="W150" i="3"/>
  <c r="U150" i="3"/>
  <c r="S150" i="3"/>
  <c r="Q150" i="3"/>
  <c r="O150" i="3"/>
  <c r="M150" i="3"/>
  <c r="K150" i="3"/>
  <c r="I150" i="3"/>
  <c r="AE145" i="3"/>
  <c r="AC145" i="3"/>
  <c r="AA145" i="3"/>
  <c r="Y145" i="3"/>
  <c r="AI143" i="3"/>
  <c r="AI153" i="3" s="1"/>
  <c r="AE143" i="3"/>
  <c r="AC143" i="3"/>
  <c r="AC149" i="3" s="1"/>
  <c r="AC150" i="3" s="1"/>
  <c r="AA143" i="3"/>
  <c r="Y143" i="3"/>
  <c r="W143" i="3"/>
  <c r="U143" i="3"/>
  <c r="S143" i="3"/>
  <c r="Q143" i="3"/>
  <c r="O143" i="3"/>
  <c r="M143" i="3"/>
  <c r="M153" i="3" s="1"/>
  <c r="M190" i="3" s="1"/>
  <c r="K143" i="3"/>
  <c r="I143" i="3"/>
  <c r="AI136" i="3"/>
  <c r="AE136" i="3"/>
  <c r="AC136" i="3"/>
  <c r="AA136" i="3"/>
  <c r="Y136" i="3"/>
  <c r="W136" i="3"/>
  <c r="U136" i="3"/>
  <c r="S136" i="3"/>
  <c r="Q136" i="3"/>
  <c r="O136" i="3"/>
  <c r="M136" i="3"/>
  <c r="K136" i="3"/>
  <c r="I136" i="3"/>
  <c r="AI125" i="3"/>
  <c r="AE125" i="3"/>
  <c r="AC125" i="3"/>
  <c r="AA125" i="3"/>
  <c r="Y125" i="3"/>
  <c r="W125" i="3"/>
  <c r="U125" i="3"/>
  <c r="S125" i="3"/>
  <c r="Q125" i="3"/>
  <c r="O125" i="3"/>
  <c r="M125" i="3"/>
  <c r="K125" i="3"/>
  <c r="I125" i="3"/>
  <c r="AG123" i="3"/>
  <c r="AG125" i="3" s="1"/>
  <c r="AI121" i="3"/>
  <c r="AE121" i="3"/>
  <c r="AC121" i="3"/>
  <c r="AA121" i="3"/>
  <c r="Y121" i="3"/>
  <c r="W121" i="3"/>
  <c r="U121" i="3"/>
  <c r="S121" i="3"/>
  <c r="Q121" i="3"/>
  <c r="O121" i="3"/>
  <c r="M121" i="3"/>
  <c r="K121" i="3"/>
  <c r="I121" i="3"/>
  <c r="AI115" i="3"/>
  <c r="AE115" i="3"/>
  <c r="AC115" i="3"/>
  <c r="AA115" i="3"/>
  <c r="Y115" i="3"/>
  <c r="W115" i="3"/>
  <c r="U115" i="3"/>
  <c r="S115" i="3"/>
  <c r="Q115" i="3"/>
  <c r="O115" i="3"/>
  <c r="M115" i="3"/>
  <c r="K115" i="3"/>
  <c r="I115" i="3"/>
  <c r="AI110" i="3"/>
  <c r="W110" i="3"/>
  <c r="U110" i="3"/>
  <c r="S110" i="3"/>
  <c r="Q110" i="3"/>
  <c r="O110" i="3"/>
  <c r="M110" i="3"/>
  <c r="K110" i="3"/>
  <c r="K137" i="3" s="1"/>
  <c r="I110" i="3"/>
  <c r="I137" i="3" s="1"/>
  <c r="AE108" i="3"/>
  <c r="AC108" i="3"/>
  <c r="AA108" i="3"/>
  <c r="Y108" i="3"/>
  <c r="AE106" i="3"/>
  <c r="AC106" i="3"/>
  <c r="AA106" i="3"/>
  <c r="Y106" i="3"/>
  <c r="Y110" i="3" s="1"/>
  <c r="Y137" i="3" s="1"/>
  <c r="AE101" i="3"/>
  <c r="AC101" i="3"/>
  <c r="AA101" i="3"/>
  <c r="Y101" i="3"/>
  <c r="W101" i="3"/>
  <c r="U101" i="3"/>
  <c r="S101" i="3"/>
  <c r="Q101" i="3"/>
  <c r="O101" i="3"/>
  <c r="M101" i="3"/>
  <c r="K101" i="3"/>
  <c r="I101" i="3"/>
  <c r="AG100" i="3"/>
  <c r="AG99" i="3"/>
  <c r="AI93" i="3"/>
  <c r="AI101" i="3" s="1"/>
  <c r="AG90" i="3"/>
  <c r="AG101" i="3" s="1"/>
  <c r="AI86" i="3"/>
  <c r="AE86" i="3"/>
  <c r="AC86" i="3"/>
  <c r="Y86" i="3"/>
  <c r="W86" i="3"/>
  <c r="W102" i="3" s="1"/>
  <c r="U86" i="3"/>
  <c r="S86" i="3"/>
  <c r="Q86" i="3"/>
  <c r="Q102" i="3" s="1"/>
  <c r="O86" i="3"/>
  <c r="M86" i="3"/>
  <c r="M102" i="3" s="1"/>
  <c r="K86" i="3"/>
  <c r="I86" i="3"/>
  <c r="AG85" i="3"/>
  <c r="AG82" i="3"/>
  <c r="AG70" i="3"/>
  <c r="AA69" i="3"/>
  <c r="AA86" i="3" s="1"/>
  <c r="Y68" i="3"/>
  <c r="AI60" i="3"/>
  <c r="AG60" i="3"/>
  <c r="AE60" i="3"/>
  <c r="AC60" i="3"/>
  <c r="AA60" i="3"/>
  <c r="Y60" i="3"/>
  <c r="W60" i="3"/>
  <c r="U60" i="3"/>
  <c r="S60" i="3"/>
  <c r="Q60" i="3"/>
  <c r="O60" i="3"/>
  <c r="M60" i="3"/>
  <c r="K60" i="3"/>
  <c r="I60" i="3"/>
  <c r="AI55" i="3"/>
  <c r="AE55" i="3"/>
  <c r="AC55" i="3"/>
  <c r="AA55" i="3"/>
  <c r="Y55" i="3"/>
  <c r="W55" i="3"/>
  <c r="U55" i="3"/>
  <c r="S55" i="3"/>
  <c r="Q55" i="3"/>
  <c r="O55" i="3"/>
  <c r="M55" i="3"/>
  <c r="K55" i="3"/>
  <c r="I55" i="3"/>
  <c r="AG54" i="3"/>
  <c r="AG55" i="3" s="1"/>
  <c r="AI52" i="3"/>
  <c r="AE52" i="3"/>
  <c r="AC52" i="3"/>
  <c r="AA52" i="3"/>
  <c r="Y52" i="3"/>
  <c r="Y61" i="3" s="1"/>
  <c r="W52" i="3"/>
  <c r="U52" i="3"/>
  <c r="S52" i="3"/>
  <c r="Q52" i="3"/>
  <c r="O52" i="3"/>
  <c r="O61" i="3" s="1"/>
  <c r="M52" i="3"/>
  <c r="K52" i="3"/>
  <c r="I52" i="3"/>
  <c r="AG49" i="3"/>
  <c r="AG48" i="3"/>
  <c r="AG47" i="3"/>
  <c r="AG46" i="3"/>
  <c r="AG43" i="3"/>
  <c r="AG42" i="3"/>
  <c r="AA33" i="3"/>
  <c r="AI32" i="3"/>
  <c r="AI33" i="3" s="1"/>
  <c r="AE32" i="3"/>
  <c r="AC32" i="3"/>
  <c r="AA32" i="3"/>
  <c r="Y32" i="3"/>
  <c r="W32" i="3"/>
  <c r="U32" i="3"/>
  <c r="S32" i="3"/>
  <c r="Q32" i="3"/>
  <c r="O32" i="3"/>
  <c r="M32" i="3"/>
  <c r="K32" i="3"/>
  <c r="I32" i="3"/>
  <c r="AI27" i="3"/>
  <c r="AE27" i="3"/>
  <c r="AC27" i="3"/>
  <c r="AC33" i="3" s="1"/>
  <c r="AA27" i="3"/>
  <c r="Y27" i="3"/>
  <c r="W27" i="3"/>
  <c r="W33" i="3" s="1"/>
  <c r="U27" i="3"/>
  <c r="S27" i="3"/>
  <c r="Q27" i="3"/>
  <c r="Q33" i="3" s="1"/>
  <c r="O27" i="3"/>
  <c r="M27" i="3"/>
  <c r="M33" i="3" s="1"/>
  <c r="K27" i="3"/>
  <c r="K33" i="3" s="1"/>
  <c r="I27" i="3"/>
  <c r="AG26" i="3"/>
  <c r="AG27" i="3" s="1"/>
  <c r="AI21" i="3"/>
  <c r="AE21" i="3"/>
  <c r="AC21" i="3"/>
  <c r="AA21" i="3"/>
  <c r="Y21" i="3"/>
  <c r="W21" i="3"/>
  <c r="U21" i="3"/>
  <c r="S21" i="3"/>
  <c r="Q21" i="3"/>
  <c r="O21" i="3"/>
  <c r="M21" i="3"/>
  <c r="K21" i="3"/>
  <c r="I21" i="3"/>
  <c r="AI16" i="3"/>
  <c r="AE16" i="3"/>
  <c r="AC16" i="3"/>
  <c r="AA16" i="3"/>
  <c r="Y16" i="3"/>
  <c r="W16" i="3"/>
  <c r="U16" i="3"/>
  <c r="S16" i="3"/>
  <c r="Q16" i="3"/>
  <c r="O16" i="3"/>
  <c r="M16" i="3"/>
  <c r="K16" i="3"/>
  <c r="I16" i="3"/>
  <c r="AG14" i="3"/>
  <c r="W13" i="3"/>
  <c r="AG12" i="3"/>
  <c r="AG16" i="3" s="1"/>
  <c r="AI10" i="3"/>
  <c r="AE10" i="3"/>
  <c r="AC10" i="3"/>
  <c r="AA10" i="3"/>
  <c r="AA22" i="3" s="1"/>
  <c r="W10" i="3"/>
  <c r="U10" i="3"/>
  <c r="S10" i="3"/>
  <c r="Q10" i="3"/>
  <c r="O10" i="3"/>
  <c r="M10" i="3"/>
  <c r="K10" i="3"/>
  <c r="I10" i="3"/>
  <c r="Y9" i="3"/>
  <c r="Y6" i="3"/>
  <c r="Y10" i="3" s="1"/>
  <c r="Y22" i="3" s="1"/>
  <c r="AG342" i="2"/>
  <c r="AG343" i="2" s="1"/>
  <c r="AG323" i="2"/>
  <c r="AG321" i="2"/>
  <c r="AG320" i="2"/>
  <c r="AG319" i="2"/>
  <c r="AG318" i="2"/>
  <c r="AG316" i="2"/>
  <c r="AG315" i="2"/>
  <c r="AG314" i="2"/>
  <c r="AG313" i="2"/>
  <c r="AG312" i="2"/>
  <c r="AG309" i="2"/>
  <c r="AG308" i="2"/>
  <c r="AG305" i="2"/>
  <c r="AG304" i="2"/>
  <c r="AG303" i="2"/>
  <c r="AG299" i="2"/>
  <c r="AG298" i="2"/>
  <c r="AG296" i="2"/>
  <c r="AG295" i="2"/>
  <c r="AG290" i="2"/>
  <c r="AG282" i="2"/>
  <c r="AG281" i="2"/>
  <c r="AG280" i="2"/>
  <c r="AG276" i="2"/>
  <c r="AG275" i="2"/>
  <c r="AG273" i="2"/>
  <c r="AG268" i="2"/>
  <c r="AG267" i="2"/>
  <c r="AG266" i="2"/>
  <c r="AG265" i="2"/>
  <c r="AG264" i="2"/>
  <c r="AG261" i="2"/>
  <c r="AG258" i="2"/>
  <c r="AG257" i="2"/>
  <c r="AG255" i="2"/>
  <c r="AG253" i="2"/>
  <c r="AG248" i="2"/>
  <c r="AG247" i="2"/>
  <c r="AG246" i="2"/>
  <c r="AG245" i="2"/>
  <c r="AG244" i="2"/>
  <c r="AG241" i="2"/>
  <c r="AG240" i="2"/>
  <c r="AG237" i="2"/>
  <c r="AG236" i="2"/>
  <c r="AG235" i="2"/>
  <c r="AG234" i="2"/>
  <c r="AG231" i="2"/>
  <c r="AG230" i="2"/>
  <c r="AG229" i="2"/>
  <c r="AG228" i="2"/>
  <c r="AG225" i="2"/>
  <c r="AG224" i="2"/>
  <c r="AG223" i="2"/>
  <c r="AG221" i="2"/>
  <c r="AG215" i="2"/>
  <c r="AG214" i="2"/>
  <c r="AG213" i="2"/>
  <c r="AG210" i="2"/>
  <c r="AG209" i="2"/>
  <c r="AG206" i="2"/>
  <c r="AG205" i="2"/>
  <c r="AG198" i="2"/>
  <c r="AG197" i="2"/>
  <c r="AG195" i="2"/>
  <c r="AG193" i="2"/>
  <c r="AG187" i="2"/>
  <c r="AG186" i="2"/>
  <c r="AG185" i="2"/>
  <c r="AG184" i="2"/>
  <c r="AG183" i="2"/>
  <c r="AG182" i="2"/>
  <c r="AG181" i="2"/>
  <c r="AG180" i="2"/>
  <c r="AG176" i="2"/>
  <c r="AG174" i="2"/>
  <c r="AG171" i="2"/>
  <c r="AK171" i="2" s="1"/>
  <c r="AG170" i="2"/>
  <c r="AG169" i="2"/>
  <c r="AG168" i="2"/>
  <c r="AK168" i="2" s="1"/>
  <c r="AK172" i="2" s="1"/>
  <c r="AG165" i="2"/>
  <c r="AG164" i="2"/>
  <c r="AG163" i="2"/>
  <c r="AG162" i="2"/>
  <c r="AG159" i="2"/>
  <c r="AG158" i="2"/>
  <c r="AG157" i="2"/>
  <c r="AG155" i="2"/>
  <c r="AG152" i="2"/>
  <c r="AG148" i="2"/>
  <c r="AG146" i="2"/>
  <c r="AG145" i="2"/>
  <c r="AG144" i="2"/>
  <c r="AG142" i="2"/>
  <c r="AG141" i="2"/>
  <c r="AG135" i="2"/>
  <c r="AG134" i="2"/>
  <c r="AG133" i="2"/>
  <c r="AG132" i="2"/>
  <c r="AG131" i="2"/>
  <c r="AG130" i="2"/>
  <c r="AG129" i="2"/>
  <c r="AG128" i="2"/>
  <c r="AG127" i="2"/>
  <c r="AG124" i="2"/>
  <c r="AG120" i="2"/>
  <c r="AK120" i="2" s="1"/>
  <c r="AG119" i="2"/>
  <c r="AK119" i="2" s="1"/>
  <c r="AG118" i="2"/>
  <c r="AK118" i="2" s="1"/>
  <c r="AG117" i="2"/>
  <c r="AK117" i="2" s="1"/>
  <c r="AG114" i="2"/>
  <c r="AG113" i="2"/>
  <c r="AG112" i="2"/>
  <c r="AG109" i="2"/>
  <c r="AG107" i="2"/>
  <c r="AG105" i="2"/>
  <c r="AG98" i="2"/>
  <c r="AG96" i="2"/>
  <c r="AG95" i="2"/>
  <c r="AK95" i="2" s="1"/>
  <c r="AG94" i="2"/>
  <c r="AK94" i="2" s="1"/>
  <c r="AG89" i="2"/>
  <c r="AG101" i="2" s="1"/>
  <c r="AG102" i="2" s="1"/>
  <c r="AG88" i="2"/>
  <c r="AG84" i="2"/>
  <c r="AG83" i="2"/>
  <c r="AG81" i="2"/>
  <c r="AG80" i="2"/>
  <c r="AG79" i="2"/>
  <c r="AG77" i="2"/>
  <c r="AG76" i="2"/>
  <c r="AG75" i="2"/>
  <c r="AG74" i="2"/>
  <c r="AG73" i="2"/>
  <c r="AG72" i="2"/>
  <c r="AG71" i="2"/>
  <c r="AG68" i="2"/>
  <c r="AG67" i="2"/>
  <c r="AG60" i="2"/>
  <c r="AG61" i="2" s="1"/>
  <c r="AG51" i="2"/>
  <c r="AG45" i="2"/>
  <c r="AG44" i="2"/>
  <c r="AG41" i="2"/>
  <c r="AG40" i="2"/>
  <c r="AG39" i="2"/>
  <c r="AG38" i="2"/>
  <c r="AG36" i="2"/>
  <c r="AG35" i="2"/>
  <c r="AG31" i="2"/>
  <c r="AG30" i="2"/>
  <c r="AG29" i="2"/>
  <c r="AG25" i="2"/>
  <c r="AG20" i="2"/>
  <c r="AG19" i="2"/>
  <c r="AG18" i="2"/>
  <c r="AG15" i="2"/>
  <c r="AG13" i="2"/>
  <c r="AG9" i="2"/>
  <c r="AG8" i="2"/>
  <c r="AK8" i="2" s="1"/>
  <c r="AG7" i="2"/>
  <c r="AG6" i="2"/>
  <c r="AK6" i="2" s="1"/>
  <c r="AE333" i="1"/>
  <c r="AC333" i="1"/>
  <c r="AA333" i="1"/>
  <c r="AE332" i="1"/>
  <c r="AC332" i="1"/>
  <c r="AA332" i="1"/>
  <c r="AE331" i="1"/>
  <c r="AC331" i="1"/>
  <c r="AA331" i="1"/>
  <c r="AE289" i="1"/>
  <c r="AE290" i="1" s="1"/>
  <c r="AE276" i="1"/>
  <c r="AE258" i="1"/>
  <c r="AE256" i="1"/>
  <c r="AE223" i="1"/>
  <c r="AE224" i="1" s="1"/>
  <c r="AE195" i="1"/>
  <c r="AE196" i="1" s="1"/>
  <c r="AE160" i="1"/>
  <c r="AE157" i="1"/>
  <c r="AC276" i="1"/>
  <c r="AA276" i="1"/>
  <c r="AC256" i="1"/>
  <c r="AA256" i="1"/>
  <c r="AC224" i="1"/>
  <c r="AA224" i="1"/>
  <c r="AC198" i="1"/>
  <c r="AA198" i="1"/>
  <c r="AC196" i="1"/>
  <c r="AA196" i="1"/>
  <c r="AE158" i="1"/>
  <c r="AC158" i="1"/>
  <c r="AA158" i="1"/>
  <c r="AE147" i="1"/>
  <c r="AC147" i="1"/>
  <c r="AA147" i="1"/>
  <c r="AE110" i="1"/>
  <c r="AC110" i="1"/>
  <c r="AA110" i="1"/>
  <c r="AE198" i="1" l="1"/>
  <c r="AG172" i="2"/>
  <c r="AG190" i="2" s="1"/>
  <c r="AC190" i="2"/>
  <c r="AG121" i="2"/>
  <c r="AG137" i="2" s="1"/>
  <c r="AE137" i="2"/>
  <c r="AG331" i="2"/>
  <c r="AK331" i="2" s="1"/>
  <c r="AE62" i="2"/>
  <c r="AE63" i="2" s="1"/>
  <c r="AC62" i="2"/>
  <c r="AC63" i="2" s="1"/>
  <c r="AK10" i="2"/>
  <c r="AK22" i="2" s="1"/>
  <c r="AE332" i="2"/>
  <c r="AA332" i="2"/>
  <c r="AC332" i="2"/>
  <c r="AG10" i="2"/>
  <c r="AG22" i="2" s="1"/>
  <c r="AG62" i="2" s="1"/>
  <c r="AG63" i="2" s="1"/>
  <c r="AI326" i="2"/>
  <c r="AI333" i="2" s="1"/>
  <c r="AI334" i="2" s="1"/>
  <c r="AI344" i="2" s="1"/>
  <c r="AK16" i="2"/>
  <c r="AK143" i="2"/>
  <c r="AK217" i="2"/>
  <c r="AK238" i="2"/>
  <c r="AK259" i="2"/>
  <c r="AK270" i="2" s="1"/>
  <c r="AK277" i="2"/>
  <c r="AK284" i="2" s="1"/>
  <c r="AK86" i="2"/>
  <c r="AK203" i="2"/>
  <c r="AK218" i="2" s="1"/>
  <c r="AK136" i="2"/>
  <c r="AK293" i="2"/>
  <c r="AK177" i="2"/>
  <c r="AK199" i="2"/>
  <c r="AK301" i="2"/>
  <c r="AK226" i="2"/>
  <c r="AK283" i="2"/>
  <c r="AK32" i="2"/>
  <c r="AK33" i="2" s="1"/>
  <c r="AK121" i="2"/>
  <c r="AK325" i="2"/>
  <c r="AK153" i="2"/>
  <c r="AK101" i="2"/>
  <c r="AK61" i="2"/>
  <c r="AK250" i="2"/>
  <c r="K61" i="3"/>
  <c r="O102" i="3"/>
  <c r="K153" i="3"/>
  <c r="Y199" i="3"/>
  <c r="AC284" i="3"/>
  <c r="W326" i="3"/>
  <c r="AC22" i="3"/>
  <c r="U102" i="3"/>
  <c r="AC110" i="3"/>
  <c r="AG203" i="3"/>
  <c r="S270" i="3"/>
  <c r="AG293" i="3"/>
  <c r="AA332" i="3"/>
  <c r="AE22" i="3"/>
  <c r="K250" i="3"/>
  <c r="I250" i="3"/>
  <c r="W137" i="3"/>
  <c r="AI137" i="3"/>
  <c r="I22" i="3"/>
  <c r="I62" i="3" s="1"/>
  <c r="U33" i="3"/>
  <c r="U62" i="3" s="1"/>
  <c r="U63" i="3" s="1"/>
  <c r="S33" i="3"/>
  <c r="AG86" i="3"/>
  <c r="AG102" i="3" s="1"/>
  <c r="W153" i="3"/>
  <c r="W190" i="3" s="1"/>
  <c r="AI270" i="3"/>
  <c r="S284" i="3"/>
  <c r="Y102" i="3"/>
  <c r="AA61" i="3"/>
  <c r="AA62" i="3" s="1"/>
  <c r="AA63" i="3" s="1"/>
  <c r="K218" i="3"/>
  <c r="AC326" i="3"/>
  <c r="Q61" i="3"/>
  <c r="M22" i="3"/>
  <c r="M62" i="3" s="1"/>
  <c r="M63" i="3" s="1"/>
  <c r="M334" i="3" s="1"/>
  <c r="M344" i="3" s="1"/>
  <c r="Q153" i="3"/>
  <c r="Q190" i="3" s="1"/>
  <c r="S250" i="3"/>
  <c r="AC332" i="3"/>
  <c r="O218" i="3"/>
  <c r="M270" i="3"/>
  <c r="O22" i="3"/>
  <c r="K102" i="3"/>
  <c r="AE226" i="3"/>
  <c r="AG342" i="3"/>
  <c r="AG343" i="3" s="1"/>
  <c r="I61" i="3"/>
  <c r="AC61" i="3"/>
  <c r="S218" i="3"/>
  <c r="Y250" i="3"/>
  <c r="Q326" i="3"/>
  <c r="AI22" i="3"/>
  <c r="O33" i="3"/>
  <c r="O62" i="3" s="1"/>
  <c r="O63" i="3" s="1"/>
  <c r="M61" i="3"/>
  <c r="M137" i="3"/>
  <c r="O250" i="3"/>
  <c r="M250" i="3"/>
  <c r="U270" i="3"/>
  <c r="M284" i="3"/>
  <c r="S61" i="3"/>
  <c r="S102" i="3"/>
  <c r="O137" i="3"/>
  <c r="U153" i="3"/>
  <c r="U190" i="3" s="1"/>
  <c r="M218" i="3"/>
  <c r="W270" i="3"/>
  <c r="O284" i="3"/>
  <c r="U61" i="3"/>
  <c r="Q137" i="3"/>
  <c r="AI190" i="3"/>
  <c r="Y270" i="3"/>
  <c r="Q284" i="3"/>
  <c r="AI326" i="3"/>
  <c r="AG22" i="3"/>
  <c r="W61" i="3"/>
  <c r="S137" i="3"/>
  <c r="K190" i="3"/>
  <c r="AA270" i="3"/>
  <c r="K22" i="3"/>
  <c r="K62" i="3" s="1"/>
  <c r="K63" i="3" s="1"/>
  <c r="Y33" i="3"/>
  <c r="AA102" i="3"/>
  <c r="AC137" i="3"/>
  <c r="U137" i="3"/>
  <c r="Q218" i="3"/>
  <c r="AE250" i="3"/>
  <c r="W250" i="3"/>
  <c r="U250" i="3"/>
  <c r="AC270" i="3"/>
  <c r="K326" i="3"/>
  <c r="AG33" i="3"/>
  <c r="Q22" i="3"/>
  <c r="AC102" i="3"/>
  <c r="M326" i="3"/>
  <c r="AG61" i="3"/>
  <c r="AG325" i="3"/>
  <c r="O153" i="3"/>
  <c r="O190" i="3" s="1"/>
  <c r="S22" i="3"/>
  <c r="S62" i="3" s="1"/>
  <c r="S63" i="3" s="1"/>
  <c r="AE102" i="3"/>
  <c r="W218" i="3"/>
  <c r="AA250" i="3"/>
  <c r="AI250" i="3"/>
  <c r="I270" i="3"/>
  <c r="AE110" i="3"/>
  <c r="AE137" i="3" s="1"/>
  <c r="U218" i="3"/>
  <c r="U22" i="3"/>
  <c r="AE61" i="3"/>
  <c r="S153" i="3"/>
  <c r="S190" i="3" s="1"/>
  <c r="AC199" i="3"/>
  <c r="AC218" i="3" s="1"/>
  <c r="K270" i="3"/>
  <c r="Y62" i="3"/>
  <c r="Y63" i="3" s="1"/>
  <c r="Y218" i="3"/>
  <c r="W22" i="3"/>
  <c r="I33" i="3"/>
  <c r="AE33" i="3"/>
  <c r="AI61" i="3"/>
  <c r="AI62" i="3" s="1"/>
  <c r="AI63" i="3" s="1"/>
  <c r="I102" i="3"/>
  <c r="AI218" i="3"/>
  <c r="AA284" i="3"/>
  <c r="U326" i="3"/>
  <c r="AG270" i="3"/>
  <c r="AG284" i="3"/>
  <c r="AG250" i="3"/>
  <c r="AG218" i="3"/>
  <c r="AG153" i="3"/>
  <c r="AG190" i="3" s="1"/>
  <c r="AG137" i="3"/>
  <c r="M326" i="2"/>
  <c r="K333" i="2"/>
  <c r="K334" i="2" s="1"/>
  <c r="K344" i="2" s="1"/>
  <c r="O333" i="2"/>
  <c r="O334" i="2" s="1"/>
  <c r="O344" i="2" s="1"/>
  <c r="AA333" i="2"/>
  <c r="AA334" i="2" s="1"/>
  <c r="AA344" i="2" s="1"/>
  <c r="U334" i="2"/>
  <c r="U344" i="2" s="1"/>
  <c r="U333" i="2"/>
  <c r="AC110" i="2"/>
  <c r="AC137" i="2" s="1"/>
  <c r="AA153" i="2"/>
  <c r="AA190" i="2" s="1"/>
  <c r="AG330" i="2"/>
  <c r="AK330" i="2" s="1"/>
  <c r="M102" i="2"/>
  <c r="M333" i="2" s="1"/>
  <c r="M334" i="2" s="1"/>
  <c r="M344" i="2" s="1"/>
  <c r="Y153" i="2"/>
  <c r="Y190" i="2" s="1"/>
  <c r="Y333" i="2" s="1"/>
  <c r="Y334" i="2" s="1"/>
  <c r="Y344" i="2" s="1"/>
  <c r="Q190" i="2"/>
  <c r="Q333" i="2" s="1"/>
  <c r="Q334" i="2" s="1"/>
  <c r="Q344" i="2" s="1"/>
  <c r="W153" i="2"/>
  <c r="W190" i="2" s="1"/>
  <c r="W333" i="2" s="1"/>
  <c r="W334" i="2" s="1"/>
  <c r="W344" i="2" s="1"/>
  <c r="AE277" i="2"/>
  <c r="AE284" i="2" s="1"/>
  <c r="AE160" i="2"/>
  <c r="AE190" i="2" s="1"/>
  <c r="Q62" i="3"/>
  <c r="Q63" i="3" s="1"/>
  <c r="M333" i="3"/>
  <c r="S326" i="3"/>
  <c r="AC62" i="3"/>
  <c r="AC63" i="3" s="1"/>
  <c r="AE293" i="3"/>
  <c r="AE326" i="3" s="1"/>
  <c r="Y326" i="3"/>
  <c r="AA326" i="3"/>
  <c r="O326" i="3"/>
  <c r="AI102" i="3"/>
  <c r="Y149" i="3"/>
  <c r="AE194" i="3"/>
  <c r="I326" i="3"/>
  <c r="AA149" i="3"/>
  <c r="AA150" i="3" s="1"/>
  <c r="AA153" i="3" s="1"/>
  <c r="AA190" i="3" s="1"/>
  <c r="AA333" i="3" s="1"/>
  <c r="Y331" i="3"/>
  <c r="AE254" i="3"/>
  <c r="AE259" i="3" s="1"/>
  <c r="AE270" i="3" s="1"/>
  <c r="AA110" i="3"/>
  <c r="AA137" i="3" s="1"/>
  <c r="AE149" i="3"/>
  <c r="AE150" i="3" s="1"/>
  <c r="AE153" i="3" s="1"/>
  <c r="Y329" i="3"/>
  <c r="AE156" i="3"/>
  <c r="AE160" i="3" s="1"/>
  <c r="AE274" i="3"/>
  <c r="AE277" i="3" s="1"/>
  <c r="AE284" i="3" s="1"/>
  <c r="Y277" i="3"/>
  <c r="Y284" i="3" s="1"/>
  <c r="I190" i="3"/>
  <c r="AE196" i="3"/>
  <c r="I218" i="3"/>
  <c r="AC153" i="3"/>
  <c r="AC190" i="3" s="1"/>
  <c r="AC333" i="3" s="1"/>
  <c r="AG288" i="2"/>
  <c r="AG222" i="2"/>
  <c r="AG254" i="2"/>
  <c r="AG194" i="2"/>
  <c r="AG156" i="2"/>
  <c r="AG287" i="2"/>
  <c r="AG69" i="2"/>
  <c r="AE108" i="1"/>
  <c r="AC108" i="1"/>
  <c r="AA108" i="1"/>
  <c r="AA71" i="1"/>
  <c r="AG333" i="3" l="1"/>
  <c r="AE62" i="3"/>
  <c r="AE63" i="3" s="1"/>
  <c r="AE333" i="2"/>
  <c r="AE334" i="2" s="1"/>
  <c r="AE344" i="2" s="1"/>
  <c r="AC333" i="2"/>
  <c r="AC334" i="2" s="1"/>
  <c r="AC344" i="2" s="1"/>
  <c r="AK326" i="2"/>
  <c r="AK137" i="2"/>
  <c r="AK190" i="2"/>
  <c r="AK102" i="2"/>
  <c r="AK62" i="2"/>
  <c r="AK63" i="2" s="1"/>
  <c r="K333" i="3"/>
  <c r="K334" i="3" s="1"/>
  <c r="K344" i="3" s="1"/>
  <c r="W333" i="3"/>
  <c r="AA334" i="3"/>
  <c r="AA344" i="3" s="1"/>
  <c r="Q333" i="3"/>
  <c r="S333" i="3"/>
  <c r="S334" i="3" s="1"/>
  <c r="S344" i="3" s="1"/>
  <c r="AG326" i="3"/>
  <c r="U333" i="3"/>
  <c r="U334" i="3" s="1"/>
  <c r="U344" i="3" s="1"/>
  <c r="I333" i="3"/>
  <c r="AE199" i="3"/>
  <c r="AE218" i="3" s="1"/>
  <c r="AE333" i="3" s="1"/>
  <c r="AI334" i="3"/>
  <c r="AI344" i="3" s="1"/>
  <c r="AE190" i="3"/>
  <c r="Q334" i="3"/>
  <c r="Q344" i="3" s="1"/>
  <c r="AG62" i="3"/>
  <c r="AG63" i="3" s="1"/>
  <c r="AI333" i="3"/>
  <c r="O333" i="3"/>
  <c r="O334" i="3" s="1"/>
  <c r="O344" i="3" s="1"/>
  <c r="W62" i="3"/>
  <c r="W63" i="3" s="1"/>
  <c r="Y332" i="3"/>
  <c r="AC334" i="3"/>
  <c r="AC344" i="3" s="1"/>
  <c r="Y150" i="3"/>
  <c r="I63" i="3"/>
  <c r="AG149" i="2"/>
  <c r="AG329" i="2"/>
  <c r="AE334" i="3" l="1"/>
  <c r="AE344" i="3" s="1"/>
  <c r="AG332" i="2"/>
  <c r="AG333" i="2" s="1"/>
  <c r="AG334" i="2" s="1"/>
  <c r="AK329" i="2"/>
  <c r="AK332" i="2" s="1"/>
  <c r="AK333" i="2" s="1"/>
  <c r="AK334" i="2" s="1"/>
  <c r="AK344" i="2" s="1"/>
  <c r="W334" i="3"/>
  <c r="W344" i="3" s="1"/>
  <c r="AG334" i="3"/>
  <c r="AG344" i="3" s="1"/>
  <c r="Y153" i="3"/>
  <c r="I334" i="3"/>
  <c r="Y190" i="3" l="1"/>
  <c r="I344" i="3"/>
  <c r="Y333" i="3" l="1"/>
  <c r="Y334" i="3" l="1"/>
  <c r="AG344" i="2"/>
  <c r="Y344" i="3" l="1"/>
  <c r="W13" i="1" l="1"/>
  <c r="AG207" i="1"/>
  <c r="AK207" i="1" s="1"/>
  <c r="AG310" i="1"/>
  <c r="AK310" i="1" s="1"/>
  <c r="AG299" i="1"/>
  <c r="AK299" i="1" s="1"/>
  <c r="AG300" i="1"/>
  <c r="AK300" i="1" s="1"/>
  <c r="AG301" i="1"/>
  <c r="AK301" i="1" s="1"/>
  <c r="AG282" i="1"/>
  <c r="AK282" i="1" s="1"/>
  <c r="AG283" i="1"/>
  <c r="AK283" i="1" s="1"/>
  <c r="AG284" i="1"/>
  <c r="AK284" i="1" s="1"/>
  <c r="AG277" i="1"/>
  <c r="AK277" i="1" s="1"/>
  <c r="AG268" i="1"/>
  <c r="AK268" i="1" s="1"/>
  <c r="AG267" i="1"/>
  <c r="AK267" i="1" s="1"/>
  <c r="AG247" i="1"/>
  <c r="AK247" i="1" s="1"/>
  <c r="AK285" i="1" l="1"/>
  <c r="AG238" i="1"/>
  <c r="AK238" i="1" s="1"/>
  <c r="AG226" i="1"/>
  <c r="AK226" i="1" s="1"/>
  <c r="AI95" i="1"/>
  <c r="O62" i="1"/>
  <c r="M62" i="1"/>
  <c r="K62" i="1"/>
  <c r="I62" i="1"/>
  <c r="Q62" i="1"/>
  <c r="S62" i="1"/>
  <c r="U62" i="1"/>
  <c r="W62" i="1"/>
  <c r="Y62" i="1"/>
  <c r="AA62" i="1"/>
  <c r="AC62" i="1"/>
  <c r="AE62" i="1"/>
  <c r="AG62" i="1"/>
  <c r="AI62" i="1"/>
  <c r="AI344" i="1"/>
  <c r="AI345" i="1" s="1"/>
  <c r="AI334" i="1"/>
  <c r="AI324" i="1"/>
  <c r="AI327" i="1" s="1"/>
  <c r="AI312" i="1"/>
  <c r="AI308" i="1"/>
  <c r="AI303" i="1"/>
  <c r="AI295" i="1"/>
  <c r="AI285" i="1"/>
  <c r="AI279" i="1"/>
  <c r="AI271" i="1"/>
  <c r="AI264" i="1"/>
  <c r="AI261" i="1"/>
  <c r="AI251" i="1"/>
  <c r="AI244" i="1"/>
  <c r="AI240" i="1"/>
  <c r="AI234" i="1"/>
  <c r="AI228" i="1"/>
  <c r="AI219" i="1"/>
  <c r="AI213" i="1"/>
  <c r="AI209" i="1"/>
  <c r="AI205" i="1"/>
  <c r="AI201" i="1"/>
  <c r="AI191" i="1"/>
  <c r="AI179" i="1"/>
  <c r="AI174" i="1"/>
  <c r="AI168" i="1"/>
  <c r="AI162" i="1"/>
  <c r="AI152" i="1"/>
  <c r="AI145" i="1"/>
  <c r="AI138" i="1"/>
  <c r="AI127" i="1"/>
  <c r="AI123" i="1"/>
  <c r="AI117" i="1"/>
  <c r="AI112" i="1"/>
  <c r="AI88" i="1"/>
  <c r="AI57" i="1"/>
  <c r="AI54" i="1"/>
  <c r="AI32" i="1"/>
  <c r="AI27" i="1"/>
  <c r="AI21" i="1"/>
  <c r="AI16" i="1"/>
  <c r="AI10" i="1"/>
  <c r="AG136" i="1"/>
  <c r="AK136" i="1" s="1"/>
  <c r="AE344" i="1"/>
  <c r="AE345" i="1" s="1"/>
  <c r="AC344" i="1"/>
  <c r="AC345" i="1" s="1"/>
  <c r="AA344" i="1"/>
  <c r="AA345" i="1" s="1"/>
  <c r="Y344" i="1"/>
  <c r="Y345" i="1" s="1"/>
  <c r="W344" i="1"/>
  <c r="W345" i="1" s="1"/>
  <c r="U344" i="1"/>
  <c r="U345" i="1" s="1"/>
  <c r="S344" i="1"/>
  <c r="S345" i="1" s="1"/>
  <c r="Q344" i="1"/>
  <c r="Q345" i="1" s="1"/>
  <c r="O344" i="1"/>
  <c r="O345" i="1" s="1"/>
  <c r="M344" i="1"/>
  <c r="M345" i="1" s="1"/>
  <c r="K344" i="1"/>
  <c r="K345" i="1" s="1"/>
  <c r="I344" i="1"/>
  <c r="I345" i="1" s="1"/>
  <c r="AG343" i="1"/>
  <c r="AK343" i="1" s="1"/>
  <c r="AG342" i="1"/>
  <c r="AK342" i="1" s="1"/>
  <c r="AG341" i="1"/>
  <c r="AK341" i="1" s="1"/>
  <c r="AG340" i="1"/>
  <c r="AK340" i="1" s="1"/>
  <c r="AG339" i="1"/>
  <c r="AK339" i="1" s="1"/>
  <c r="AE334" i="1"/>
  <c r="AC334" i="1"/>
  <c r="AA334" i="1"/>
  <c r="Y334" i="1"/>
  <c r="W334" i="1"/>
  <c r="U334" i="1"/>
  <c r="S334" i="1"/>
  <c r="Q334" i="1"/>
  <c r="O334" i="1"/>
  <c r="M334" i="1"/>
  <c r="K334" i="1"/>
  <c r="I334" i="1"/>
  <c r="AG333" i="1"/>
  <c r="AK333" i="1" s="1"/>
  <c r="AG332" i="1"/>
  <c r="AK332" i="1" s="1"/>
  <c r="AG331" i="1"/>
  <c r="AK331" i="1" s="1"/>
  <c r="AG329" i="1"/>
  <c r="AG326" i="1"/>
  <c r="AK326" i="1" s="1"/>
  <c r="AG325" i="1"/>
  <c r="AK325" i="1" s="1"/>
  <c r="AE324" i="1"/>
  <c r="AE327" i="1" s="1"/>
  <c r="AC324" i="1"/>
  <c r="AC327" i="1" s="1"/>
  <c r="AA324" i="1"/>
  <c r="AA327" i="1" s="1"/>
  <c r="Y324" i="1"/>
  <c r="Y327" i="1" s="1"/>
  <c r="W324" i="1"/>
  <c r="W327" i="1" s="1"/>
  <c r="U324" i="1"/>
  <c r="U327" i="1" s="1"/>
  <c r="S324" i="1"/>
  <c r="S327" i="1" s="1"/>
  <c r="Q324" i="1"/>
  <c r="Q327" i="1" s="1"/>
  <c r="O324" i="1"/>
  <c r="O327" i="1" s="1"/>
  <c r="M324" i="1"/>
  <c r="M327" i="1" s="1"/>
  <c r="K324" i="1"/>
  <c r="K327" i="1" s="1"/>
  <c r="I324" i="1"/>
  <c r="AG323" i="1"/>
  <c r="AK323" i="1" s="1"/>
  <c r="AG322" i="1"/>
  <c r="AK322" i="1" s="1"/>
  <c r="AG321" i="1"/>
  <c r="AK321" i="1" s="1"/>
  <c r="AG320" i="1"/>
  <c r="AK320" i="1" s="1"/>
  <c r="AG318" i="1"/>
  <c r="AK318" i="1" s="1"/>
  <c r="AG317" i="1"/>
  <c r="AK317" i="1" s="1"/>
  <c r="AG316" i="1"/>
  <c r="AK316" i="1" s="1"/>
  <c r="AG315" i="1"/>
  <c r="AK315" i="1" s="1"/>
  <c r="AG314" i="1"/>
  <c r="AK314" i="1" s="1"/>
  <c r="AE312" i="1"/>
  <c r="AC312" i="1"/>
  <c r="AA312" i="1"/>
  <c r="Y312" i="1"/>
  <c r="W312" i="1"/>
  <c r="U312" i="1"/>
  <c r="S312" i="1"/>
  <c r="Q312" i="1"/>
  <c r="O312" i="1"/>
  <c r="M312" i="1"/>
  <c r="K312" i="1"/>
  <c r="I312" i="1"/>
  <c r="AG311" i="1"/>
  <c r="AK311" i="1" s="1"/>
  <c r="AK312" i="1" s="1"/>
  <c r="AE308" i="1"/>
  <c r="AC308" i="1"/>
  <c r="AA308" i="1"/>
  <c r="Y308" i="1"/>
  <c r="W308" i="1"/>
  <c r="U308" i="1"/>
  <c r="S308" i="1"/>
  <c r="Q308" i="1"/>
  <c r="O308" i="1"/>
  <c r="M308" i="1"/>
  <c r="K308" i="1"/>
  <c r="I308" i="1"/>
  <c r="AG307" i="1"/>
  <c r="AK307" i="1" s="1"/>
  <c r="AG306" i="1"/>
  <c r="AK306" i="1" s="1"/>
  <c r="AG305" i="1"/>
  <c r="AK305" i="1" s="1"/>
  <c r="AE303" i="1"/>
  <c r="AC303" i="1"/>
  <c r="AA303" i="1"/>
  <c r="Y303" i="1"/>
  <c r="W303" i="1"/>
  <c r="U303" i="1"/>
  <c r="S303" i="1"/>
  <c r="Q303" i="1"/>
  <c r="O303" i="1"/>
  <c r="M303" i="1"/>
  <c r="K303" i="1"/>
  <c r="I303" i="1"/>
  <c r="AG302" i="1"/>
  <c r="AK302" i="1" s="1"/>
  <c r="AG298" i="1"/>
  <c r="AK298" i="1" s="1"/>
  <c r="AG297" i="1"/>
  <c r="AK297" i="1" s="1"/>
  <c r="AK303" i="1" s="1"/>
  <c r="AE295" i="1"/>
  <c r="AC295" i="1"/>
  <c r="AA295" i="1"/>
  <c r="Y295" i="1"/>
  <c r="W295" i="1"/>
  <c r="U295" i="1"/>
  <c r="S295" i="1"/>
  <c r="Q295" i="1"/>
  <c r="O295" i="1"/>
  <c r="M295" i="1"/>
  <c r="K295" i="1"/>
  <c r="I295" i="1"/>
  <c r="AG294" i="1"/>
  <c r="AK294" i="1" s="1"/>
  <c r="AG293" i="1"/>
  <c r="AK293" i="1" s="1"/>
  <c r="AG292" i="1"/>
  <c r="AK292" i="1" s="1"/>
  <c r="AG291" i="1"/>
  <c r="AK291" i="1" s="1"/>
  <c r="AG290" i="1"/>
  <c r="AK290" i="1" s="1"/>
  <c r="AG289" i="1"/>
  <c r="AK289" i="1" s="1"/>
  <c r="AE285" i="1"/>
  <c r="AC285" i="1"/>
  <c r="AA285" i="1"/>
  <c r="Y285" i="1"/>
  <c r="W285" i="1"/>
  <c r="U285" i="1"/>
  <c r="S285" i="1"/>
  <c r="Q285" i="1"/>
  <c r="O285" i="1"/>
  <c r="M285" i="1"/>
  <c r="K285" i="1"/>
  <c r="I285" i="1"/>
  <c r="AG281" i="1"/>
  <c r="AE279" i="1"/>
  <c r="AC279" i="1"/>
  <c r="AA279" i="1"/>
  <c r="Y279" i="1"/>
  <c r="W279" i="1"/>
  <c r="U279" i="1"/>
  <c r="S279" i="1"/>
  <c r="Q279" i="1"/>
  <c r="O279" i="1"/>
  <c r="M279" i="1"/>
  <c r="K279" i="1"/>
  <c r="I279" i="1"/>
  <c r="AG278" i="1"/>
  <c r="AK278" i="1" s="1"/>
  <c r="AG276" i="1"/>
  <c r="AK276" i="1" s="1"/>
  <c r="AG275" i="1"/>
  <c r="AK275" i="1" s="1"/>
  <c r="AE271" i="1"/>
  <c r="AC271" i="1"/>
  <c r="AA271" i="1"/>
  <c r="Y271" i="1"/>
  <c r="W271" i="1"/>
  <c r="U271" i="1"/>
  <c r="S271" i="1"/>
  <c r="Q271" i="1"/>
  <c r="O271" i="1"/>
  <c r="M271" i="1"/>
  <c r="K271" i="1"/>
  <c r="I271" i="1"/>
  <c r="AG270" i="1"/>
  <c r="AK270" i="1" s="1"/>
  <c r="AG269" i="1"/>
  <c r="AK269" i="1" s="1"/>
  <c r="AG266" i="1"/>
  <c r="AK266" i="1" s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AG263" i="1"/>
  <c r="AK263" i="1" s="1"/>
  <c r="AK264" i="1" s="1"/>
  <c r="AE261" i="1"/>
  <c r="AC261" i="1"/>
  <c r="AA261" i="1"/>
  <c r="Y261" i="1"/>
  <c r="W261" i="1"/>
  <c r="U261" i="1"/>
  <c r="S261" i="1"/>
  <c r="Q261" i="1"/>
  <c r="O261" i="1"/>
  <c r="M261" i="1"/>
  <c r="K261" i="1"/>
  <c r="I261" i="1"/>
  <c r="AG260" i="1"/>
  <c r="AK260" i="1" s="1"/>
  <c r="AG259" i="1"/>
  <c r="AK259" i="1" s="1"/>
  <c r="AG258" i="1"/>
  <c r="AK258" i="1" s="1"/>
  <c r="AG257" i="1"/>
  <c r="AK257" i="1" s="1"/>
  <c r="AG256" i="1"/>
  <c r="AK256" i="1" s="1"/>
  <c r="AG255" i="1"/>
  <c r="AK255" i="1" s="1"/>
  <c r="AE251" i="1"/>
  <c r="AC251" i="1"/>
  <c r="AA251" i="1"/>
  <c r="Y251" i="1"/>
  <c r="W251" i="1"/>
  <c r="U251" i="1"/>
  <c r="S251" i="1"/>
  <c r="Q251" i="1"/>
  <c r="O251" i="1"/>
  <c r="M251" i="1"/>
  <c r="K251" i="1"/>
  <c r="I251" i="1"/>
  <c r="AG250" i="1"/>
  <c r="AK250" i="1" s="1"/>
  <c r="AG249" i="1"/>
  <c r="AK249" i="1" s="1"/>
  <c r="AG248" i="1"/>
  <c r="AK248" i="1" s="1"/>
  <c r="AG246" i="1"/>
  <c r="AK246" i="1" s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AG243" i="1"/>
  <c r="AK243" i="1" s="1"/>
  <c r="AG242" i="1"/>
  <c r="AK242" i="1" s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AG239" i="1"/>
  <c r="AK239" i="1" s="1"/>
  <c r="AG237" i="1"/>
  <c r="AK237" i="1" s="1"/>
  <c r="AG236" i="1"/>
  <c r="AK236" i="1" s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AG233" i="1"/>
  <c r="AK233" i="1" s="1"/>
  <c r="AG232" i="1"/>
  <c r="AK232" i="1" s="1"/>
  <c r="AG231" i="1"/>
  <c r="AK231" i="1" s="1"/>
  <c r="AG230" i="1"/>
  <c r="AK230" i="1" s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AG227" i="1"/>
  <c r="AK227" i="1" s="1"/>
  <c r="AG225" i="1"/>
  <c r="AK225" i="1" s="1"/>
  <c r="AG224" i="1"/>
  <c r="AK224" i="1" s="1"/>
  <c r="AG223" i="1"/>
  <c r="AK223" i="1" s="1"/>
  <c r="AE219" i="1"/>
  <c r="AC219" i="1"/>
  <c r="AA219" i="1"/>
  <c r="Y219" i="1"/>
  <c r="W219" i="1"/>
  <c r="U219" i="1"/>
  <c r="S219" i="1"/>
  <c r="Q219" i="1"/>
  <c r="O219" i="1"/>
  <c r="M219" i="1"/>
  <c r="K219" i="1"/>
  <c r="I219" i="1"/>
  <c r="AG218" i="1"/>
  <c r="AK218" i="1" s="1"/>
  <c r="AG217" i="1"/>
  <c r="AK217" i="1" s="1"/>
  <c r="AG216" i="1"/>
  <c r="AK216" i="1" s="1"/>
  <c r="AG215" i="1"/>
  <c r="AK215" i="1" s="1"/>
  <c r="AE213" i="1"/>
  <c r="AC213" i="1"/>
  <c r="AA213" i="1"/>
  <c r="Y213" i="1"/>
  <c r="W213" i="1"/>
  <c r="U213" i="1"/>
  <c r="S213" i="1"/>
  <c r="Q213" i="1"/>
  <c r="O213" i="1"/>
  <c r="M213" i="1"/>
  <c r="K213" i="1"/>
  <c r="I213" i="1"/>
  <c r="AG212" i="1"/>
  <c r="AK212" i="1" s="1"/>
  <c r="AG211" i="1"/>
  <c r="AK211" i="1" s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AG208" i="1"/>
  <c r="AK208" i="1" s="1"/>
  <c r="AK209" i="1" s="1"/>
  <c r="AE205" i="1"/>
  <c r="AC205" i="1"/>
  <c r="AA205" i="1"/>
  <c r="Y205" i="1"/>
  <c r="W205" i="1"/>
  <c r="U205" i="1"/>
  <c r="S205" i="1"/>
  <c r="Q205" i="1"/>
  <c r="O205" i="1"/>
  <c r="M205" i="1"/>
  <c r="K205" i="1"/>
  <c r="I205" i="1"/>
  <c r="AG204" i="1"/>
  <c r="AK204" i="1" s="1"/>
  <c r="AG203" i="1"/>
  <c r="AK203" i="1" s="1"/>
  <c r="AK205" i="1" s="1"/>
  <c r="AE201" i="1"/>
  <c r="AC201" i="1"/>
  <c r="AA201" i="1"/>
  <c r="Y201" i="1"/>
  <c r="W201" i="1"/>
  <c r="U201" i="1"/>
  <c r="S201" i="1"/>
  <c r="Q201" i="1"/>
  <c r="O201" i="1"/>
  <c r="M201" i="1"/>
  <c r="K201" i="1"/>
  <c r="I201" i="1"/>
  <c r="AG200" i="1"/>
  <c r="AK200" i="1" s="1"/>
  <c r="AG199" i="1"/>
  <c r="AK199" i="1" s="1"/>
  <c r="AG198" i="1"/>
  <c r="AK198" i="1" s="1"/>
  <c r="AG197" i="1"/>
  <c r="AK197" i="1" s="1"/>
  <c r="AG196" i="1"/>
  <c r="AK196" i="1" s="1"/>
  <c r="AG195" i="1"/>
  <c r="AK195" i="1" s="1"/>
  <c r="AE191" i="1"/>
  <c r="AC191" i="1"/>
  <c r="AA191" i="1"/>
  <c r="Y191" i="1"/>
  <c r="W191" i="1"/>
  <c r="U191" i="1"/>
  <c r="S191" i="1"/>
  <c r="Q191" i="1"/>
  <c r="O191" i="1"/>
  <c r="M191" i="1"/>
  <c r="K191" i="1"/>
  <c r="I191" i="1"/>
  <c r="AG190" i="1"/>
  <c r="AK190" i="1" s="1"/>
  <c r="AG189" i="1"/>
  <c r="AK189" i="1" s="1"/>
  <c r="AG188" i="1"/>
  <c r="AK188" i="1" s="1"/>
  <c r="AG187" i="1"/>
  <c r="AK187" i="1" s="1"/>
  <c r="AG186" i="1"/>
  <c r="AK186" i="1" s="1"/>
  <c r="AG185" i="1"/>
  <c r="AK185" i="1" s="1"/>
  <c r="AG184" i="1"/>
  <c r="AK184" i="1" s="1"/>
  <c r="AG183" i="1"/>
  <c r="AK183" i="1" s="1"/>
  <c r="AG182" i="1"/>
  <c r="AK182" i="1" s="1"/>
  <c r="AG181" i="1"/>
  <c r="AK181" i="1" s="1"/>
  <c r="AE179" i="1"/>
  <c r="AC179" i="1"/>
  <c r="AA179" i="1"/>
  <c r="Y179" i="1"/>
  <c r="W179" i="1"/>
  <c r="U179" i="1"/>
  <c r="S179" i="1"/>
  <c r="Q179" i="1"/>
  <c r="O179" i="1"/>
  <c r="M179" i="1"/>
  <c r="K179" i="1"/>
  <c r="I179" i="1"/>
  <c r="AG178" i="1"/>
  <c r="AK178" i="1" s="1"/>
  <c r="AG177" i="1"/>
  <c r="AK177" i="1" s="1"/>
  <c r="AG176" i="1"/>
  <c r="AK176" i="1" s="1"/>
  <c r="AE174" i="1"/>
  <c r="AC174" i="1"/>
  <c r="AA174" i="1"/>
  <c r="Y174" i="1"/>
  <c r="W174" i="1"/>
  <c r="U174" i="1"/>
  <c r="S174" i="1"/>
  <c r="Q174" i="1"/>
  <c r="O174" i="1"/>
  <c r="M174" i="1"/>
  <c r="K174" i="1"/>
  <c r="I174" i="1"/>
  <c r="AG173" i="1"/>
  <c r="AK173" i="1" s="1"/>
  <c r="AG172" i="1"/>
  <c r="AK172" i="1" s="1"/>
  <c r="AG171" i="1"/>
  <c r="AK171" i="1" s="1"/>
  <c r="AG170" i="1"/>
  <c r="AK170" i="1" s="1"/>
  <c r="AE168" i="1"/>
  <c r="AC168" i="1"/>
  <c r="AA168" i="1"/>
  <c r="Y168" i="1"/>
  <c r="W168" i="1"/>
  <c r="U168" i="1"/>
  <c r="S168" i="1"/>
  <c r="Q168" i="1"/>
  <c r="O168" i="1"/>
  <c r="M168" i="1"/>
  <c r="K168" i="1"/>
  <c r="I168" i="1"/>
  <c r="AG167" i="1"/>
  <c r="AK167" i="1" s="1"/>
  <c r="AG166" i="1"/>
  <c r="AK166" i="1" s="1"/>
  <c r="AG165" i="1"/>
  <c r="AK165" i="1" s="1"/>
  <c r="AG164" i="1"/>
  <c r="AK164" i="1" s="1"/>
  <c r="AE162" i="1"/>
  <c r="AC162" i="1"/>
  <c r="AA162" i="1"/>
  <c r="Y162" i="1"/>
  <c r="W162" i="1"/>
  <c r="U162" i="1"/>
  <c r="S162" i="1"/>
  <c r="Q162" i="1"/>
  <c r="O162" i="1"/>
  <c r="M162" i="1"/>
  <c r="K162" i="1"/>
  <c r="I162" i="1"/>
  <c r="AG161" i="1"/>
  <c r="AK161" i="1" s="1"/>
  <c r="AG160" i="1"/>
  <c r="AK160" i="1" s="1"/>
  <c r="AG159" i="1"/>
  <c r="AK159" i="1" s="1"/>
  <c r="AG158" i="1"/>
  <c r="AK158" i="1" s="1"/>
  <c r="AG157" i="1"/>
  <c r="AK157" i="1" s="1"/>
  <c r="AG154" i="1"/>
  <c r="AK154" i="1" s="1"/>
  <c r="AG153" i="1"/>
  <c r="AK153" i="1" s="1"/>
  <c r="W152" i="1"/>
  <c r="U152" i="1"/>
  <c r="S152" i="1"/>
  <c r="Q152" i="1"/>
  <c r="O152" i="1"/>
  <c r="M152" i="1"/>
  <c r="K152" i="1"/>
  <c r="I152" i="1"/>
  <c r="AG150" i="1"/>
  <c r="AK150" i="1" s="1"/>
  <c r="AG148" i="1"/>
  <c r="AK148" i="1" s="1"/>
  <c r="AG147" i="1"/>
  <c r="AK147" i="1" s="1"/>
  <c r="AG146" i="1"/>
  <c r="AK146" i="1" s="1"/>
  <c r="AE145" i="1"/>
  <c r="AE151" i="1" s="1"/>
  <c r="AE152" i="1" s="1"/>
  <c r="AC145" i="1"/>
  <c r="AA145" i="1"/>
  <c r="Y145" i="1"/>
  <c r="W145" i="1"/>
  <c r="U145" i="1"/>
  <c r="S145" i="1"/>
  <c r="Q145" i="1"/>
  <c r="O145" i="1"/>
  <c r="M145" i="1"/>
  <c r="K145" i="1"/>
  <c r="I145" i="1"/>
  <c r="AG144" i="1"/>
  <c r="AK144" i="1" s="1"/>
  <c r="AG143" i="1"/>
  <c r="AK143" i="1" s="1"/>
  <c r="AK145" i="1" s="1"/>
  <c r="AE138" i="1"/>
  <c r="AC138" i="1"/>
  <c r="AA138" i="1"/>
  <c r="Y138" i="1"/>
  <c r="W138" i="1"/>
  <c r="U138" i="1"/>
  <c r="S138" i="1"/>
  <c r="Q138" i="1"/>
  <c r="O138" i="1"/>
  <c r="M138" i="1"/>
  <c r="K138" i="1"/>
  <c r="I138" i="1"/>
  <c r="AG137" i="1"/>
  <c r="AK137" i="1" s="1"/>
  <c r="AG135" i="1"/>
  <c r="AK135" i="1" s="1"/>
  <c r="AG134" i="1"/>
  <c r="AK134" i="1" s="1"/>
  <c r="AG133" i="1"/>
  <c r="AK133" i="1" s="1"/>
  <c r="AG132" i="1"/>
  <c r="AK132" i="1" s="1"/>
  <c r="AG131" i="1"/>
  <c r="AK131" i="1" s="1"/>
  <c r="AG130" i="1"/>
  <c r="AK130" i="1" s="1"/>
  <c r="AG129" i="1"/>
  <c r="AK129" i="1" s="1"/>
  <c r="AE127" i="1"/>
  <c r="AC127" i="1"/>
  <c r="AA127" i="1"/>
  <c r="Y127" i="1"/>
  <c r="W127" i="1"/>
  <c r="U127" i="1"/>
  <c r="S127" i="1"/>
  <c r="Q127" i="1"/>
  <c r="O127" i="1"/>
  <c r="M127" i="1"/>
  <c r="K127" i="1"/>
  <c r="I127" i="1"/>
  <c r="AG126" i="1"/>
  <c r="AK126" i="1" s="1"/>
  <c r="AG125" i="1"/>
  <c r="AK125" i="1" s="1"/>
  <c r="AE123" i="1"/>
  <c r="AC123" i="1"/>
  <c r="AA123" i="1"/>
  <c r="Y123" i="1"/>
  <c r="W123" i="1"/>
  <c r="U123" i="1"/>
  <c r="S123" i="1"/>
  <c r="Q123" i="1"/>
  <c r="O123" i="1"/>
  <c r="M123" i="1"/>
  <c r="K123" i="1"/>
  <c r="I123" i="1"/>
  <c r="AG122" i="1"/>
  <c r="AK122" i="1" s="1"/>
  <c r="AG121" i="1"/>
  <c r="AK121" i="1" s="1"/>
  <c r="AG120" i="1"/>
  <c r="AK120" i="1" s="1"/>
  <c r="AG119" i="1"/>
  <c r="AK119" i="1" s="1"/>
  <c r="AE117" i="1"/>
  <c r="AC117" i="1"/>
  <c r="AA117" i="1"/>
  <c r="Y117" i="1"/>
  <c r="W117" i="1"/>
  <c r="U117" i="1"/>
  <c r="S117" i="1"/>
  <c r="Q117" i="1"/>
  <c r="O117" i="1"/>
  <c r="M117" i="1"/>
  <c r="K117" i="1"/>
  <c r="I117" i="1"/>
  <c r="AG116" i="1"/>
  <c r="AK116" i="1" s="1"/>
  <c r="AG115" i="1"/>
  <c r="AK115" i="1" s="1"/>
  <c r="AG114" i="1"/>
  <c r="AK114" i="1" s="1"/>
  <c r="AE112" i="1"/>
  <c r="AC112" i="1"/>
  <c r="AA112" i="1"/>
  <c r="Y112" i="1"/>
  <c r="W112" i="1"/>
  <c r="U112" i="1"/>
  <c r="S112" i="1"/>
  <c r="Q112" i="1"/>
  <c r="O112" i="1"/>
  <c r="M112" i="1"/>
  <c r="K112" i="1"/>
  <c r="I112" i="1"/>
  <c r="AG111" i="1"/>
  <c r="AK111" i="1" s="1"/>
  <c r="AG110" i="1"/>
  <c r="AK110" i="1" s="1"/>
  <c r="AG109" i="1"/>
  <c r="AK109" i="1" s="1"/>
  <c r="AG108" i="1"/>
  <c r="AK108" i="1" s="1"/>
  <c r="AG107" i="1"/>
  <c r="AK107" i="1" s="1"/>
  <c r="AE103" i="1"/>
  <c r="AC103" i="1"/>
  <c r="AA103" i="1"/>
  <c r="Y103" i="1"/>
  <c r="W103" i="1"/>
  <c r="U103" i="1"/>
  <c r="S103" i="1"/>
  <c r="Q103" i="1"/>
  <c r="O103" i="1"/>
  <c r="M103" i="1"/>
  <c r="K103" i="1"/>
  <c r="I103" i="1"/>
  <c r="AG102" i="1"/>
  <c r="AK102" i="1" s="1"/>
  <c r="AG101" i="1"/>
  <c r="AK101" i="1" s="1"/>
  <c r="AG100" i="1"/>
  <c r="AK100" i="1" s="1"/>
  <c r="AG98" i="1"/>
  <c r="AK98" i="1" s="1"/>
  <c r="AG97" i="1"/>
  <c r="AK97" i="1" s="1"/>
  <c r="AG96" i="1"/>
  <c r="AK96" i="1" s="1"/>
  <c r="AG92" i="1"/>
  <c r="AK92" i="1" s="1"/>
  <c r="AG91" i="1"/>
  <c r="AK91" i="1" s="1"/>
  <c r="AG90" i="1"/>
  <c r="AK90" i="1" s="1"/>
  <c r="AE88" i="1"/>
  <c r="AC88" i="1"/>
  <c r="AA88" i="1"/>
  <c r="Y88" i="1"/>
  <c r="W88" i="1"/>
  <c r="U88" i="1"/>
  <c r="S88" i="1"/>
  <c r="Q88" i="1"/>
  <c r="O88" i="1"/>
  <c r="M88" i="1"/>
  <c r="K88" i="1"/>
  <c r="I88" i="1"/>
  <c r="AG87" i="1"/>
  <c r="AK87" i="1" s="1"/>
  <c r="AG86" i="1"/>
  <c r="AK86" i="1" s="1"/>
  <c r="AG85" i="1"/>
  <c r="AK85" i="1" s="1"/>
  <c r="AG84" i="1"/>
  <c r="AK84" i="1" s="1"/>
  <c r="AG83" i="1"/>
  <c r="AK83" i="1" s="1"/>
  <c r="AG82" i="1"/>
  <c r="AK82" i="1" s="1"/>
  <c r="AG81" i="1"/>
  <c r="AK81" i="1" s="1"/>
  <c r="AG79" i="1"/>
  <c r="AK79" i="1" s="1"/>
  <c r="AG78" i="1"/>
  <c r="AK78" i="1" s="1"/>
  <c r="AG77" i="1"/>
  <c r="AK77" i="1" s="1"/>
  <c r="AG76" i="1"/>
  <c r="AK76" i="1" s="1"/>
  <c r="AG75" i="1"/>
  <c r="AK75" i="1" s="1"/>
  <c r="AG74" i="1"/>
  <c r="AK74" i="1" s="1"/>
  <c r="AG73" i="1"/>
  <c r="AK73" i="1" s="1"/>
  <c r="AG72" i="1"/>
  <c r="AK72" i="1" s="1"/>
  <c r="AG71" i="1"/>
  <c r="AK71" i="1" s="1"/>
  <c r="AG70" i="1"/>
  <c r="AK70" i="1" s="1"/>
  <c r="AG69" i="1"/>
  <c r="AK69" i="1" s="1"/>
  <c r="AE57" i="1"/>
  <c r="AC57" i="1"/>
  <c r="AA57" i="1"/>
  <c r="Y57" i="1"/>
  <c r="W57" i="1"/>
  <c r="U57" i="1"/>
  <c r="S57" i="1"/>
  <c r="Q57" i="1"/>
  <c r="O57" i="1"/>
  <c r="M57" i="1"/>
  <c r="K57" i="1"/>
  <c r="I57" i="1"/>
  <c r="AG56" i="1"/>
  <c r="AK56" i="1" s="1"/>
  <c r="AK57" i="1" s="1"/>
  <c r="AE54" i="1"/>
  <c r="AC54" i="1"/>
  <c r="AA54" i="1"/>
  <c r="Y54" i="1"/>
  <c r="W54" i="1"/>
  <c r="U54" i="1"/>
  <c r="S54" i="1"/>
  <c r="Q54" i="1"/>
  <c r="O54" i="1"/>
  <c r="M54" i="1"/>
  <c r="K54" i="1"/>
  <c r="I54" i="1"/>
  <c r="AG53" i="1"/>
  <c r="AK53" i="1" s="1"/>
  <c r="AK54" i="1" s="1"/>
  <c r="AG49" i="1"/>
  <c r="AK49" i="1" s="1"/>
  <c r="AG48" i="1"/>
  <c r="AK48" i="1" s="1"/>
  <c r="AG47" i="1"/>
  <c r="AK47" i="1" s="1"/>
  <c r="AG46" i="1"/>
  <c r="AK46" i="1" s="1"/>
  <c r="AG45" i="1"/>
  <c r="AK45" i="1" s="1"/>
  <c r="AG44" i="1"/>
  <c r="AK44" i="1" s="1"/>
  <c r="AG43" i="1"/>
  <c r="AK43" i="1" s="1"/>
  <c r="AG42" i="1"/>
  <c r="AK42" i="1" s="1"/>
  <c r="AG41" i="1"/>
  <c r="AK41" i="1" s="1"/>
  <c r="AG40" i="1"/>
  <c r="AK40" i="1" s="1"/>
  <c r="AG39" i="1"/>
  <c r="AK39" i="1" s="1"/>
  <c r="AG38" i="1"/>
  <c r="AK38" i="1" s="1"/>
  <c r="AG37" i="1"/>
  <c r="AK37" i="1" s="1"/>
  <c r="AG36" i="1"/>
  <c r="AK36" i="1" s="1"/>
  <c r="AG35" i="1"/>
  <c r="AK35" i="1" s="1"/>
  <c r="AE32" i="1"/>
  <c r="AC32" i="1"/>
  <c r="AA32" i="1"/>
  <c r="Y32" i="1"/>
  <c r="W32" i="1"/>
  <c r="U32" i="1"/>
  <c r="S32" i="1"/>
  <c r="Q32" i="1"/>
  <c r="O32" i="1"/>
  <c r="M32" i="1"/>
  <c r="K32" i="1"/>
  <c r="I32" i="1"/>
  <c r="AG31" i="1"/>
  <c r="AK31" i="1" s="1"/>
  <c r="AG30" i="1"/>
  <c r="AK30" i="1" s="1"/>
  <c r="AG29" i="1"/>
  <c r="AK29" i="1" s="1"/>
  <c r="AE27" i="1"/>
  <c r="AC27" i="1"/>
  <c r="AA27" i="1"/>
  <c r="Y27" i="1"/>
  <c r="W27" i="1"/>
  <c r="U27" i="1"/>
  <c r="S27" i="1"/>
  <c r="Q27" i="1"/>
  <c r="O27" i="1"/>
  <c r="M27" i="1"/>
  <c r="K27" i="1"/>
  <c r="I27" i="1"/>
  <c r="AG26" i="1"/>
  <c r="AK26" i="1" s="1"/>
  <c r="AG25" i="1"/>
  <c r="AK25" i="1" s="1"/>
  <c r="AE21" i="1"/>
  <c r="AC21" i="1"/>
  <c r="AA21" i="1"/>
  <c r="Y21" i="1"/>
  <c r="W21" i="1"/>
  <c r="U21" i="1"/>
  <c r="S21" i="1"/>
  <c r="Q21" i="1"/>
  <c r="O21" i="1"/>
  <c r="M21" i="1"/>
  <c r="K21" i="1"/>
  <c r="I21" i="1"/>
  <c r="AG20" i="1"/>
  <c r="AK20" i="1" s="1"/>
  <c r="AG19" i="1"/>
  <c r="AK19" i="1" s="1"/>
  <c r="AG18" i="1"/>
  <c r="AK18" i="1" s="1"/>
  <c r="AE16" i="1"/>
  <c r="AC16" i="1"/>
  <c r="AA16" i="1"/>
  <c r="Y16" i="1"/>
  <c r="W16" i="1"/>
  <c r="U16" i="1"/>
  <c r="S16" i="1"/>
  <c r="Q16" i="1"/>
  <c r="O16" i="1"/>
  <c r="M16" i="1"/>
  <c r="K16" i="1"/>
  <c r="I16" i="1"/>
  <c r="AG15" i="1"/>
  <c r="AK15" i="1" s="1"/>
  <c r="AG14" i="1"/>
  <c r="AK14" i="1" s="1"/>
  <c r="AG13" i="1"/>
  <c r="AK13" i="1" s="1"/>
  <c r="AG12" i="1"/>
  <c r="AK12" i="1" s="1"/>
  <c r="AE10" i="1"/>
  <c r="AC10" i="1"/>
  <c r="AA10" i="1"/>
  <c r="Y10" i="1"/>
  <c r="W10" i="1"/>
  <c r="U10" i="1"/>
  <c r="S10" i="1"/>
  <c r="Q10" i="1"/>
  <c r="O10" i="1"/>
  <c r="M10" i="1"/>
  <c r="K10" i="1"/>
  <c r="I10" i="1"/>
  <c r="AK168" i="1" l="1"/>
  <c r="AK228" i="1"/>
  <c r="AK344" i="1"/>
  <c r="AK345" i="1" s="1"/>
  <c r="AK127" i="1"/>
  <c r="AK16" i="1"/>
  <c r="AK117" i="1"/>
  <c r="AK162" i="1"/>
  <c r="AK179" i="1"/>
  <c r="AK240" i="1"/>
  <c r="AK21" i="1"/>
  <c r="AK123" i="1"/>
  <c r="AK244" i="1"/>
  <c r="AA151" i="1"/>
  <c r="AA152" i="1" s="1"/>
  <c r="AA155" i="1" s="1"/>
  <c r="AA192" i="1" s="1"/>
  <c r="AK201" i="1"/>
  <c r="AK271" i="1"/>
  <c r="AI103" i="1"/>
  <c r="AK95" i="1"/>
  <c r="AK103" i="1" s="1"/>
  <c r="AK27" i="1"/>
  <c r="AK251" i="1"/>
  <c r="AK324" i="1"/>
  <c r="AK327" i="1" s="1"/>
  <c r="AK174" i="1"/>
  <c r="AK308" i="1"/>
  <c r="AC151" i="1"/>
  <c r="AC152" i="1" s="1"/>
  <c r="AC155" i="1" s="1"/>
  <c r="AC192" i="1" s="1"/>
  <c r="AK112" i="1"/>
  <c r="AK234" i="1"/>
  <c r="AK261" i="1"/>
  <c r="AK213" i="1"/>
  <c r="AK295" i="1"/>
  <c r="AK32" i="1"/>
  <c r="AK33" i="1" s="1"/>
  <c r="AK334" i="1"/>
  <c r="AK63" i="1"/>
  <c r="AK138" i="1"/>
  <c r="AK219" i="1"/>
  <c r="AK279" i="1"/>
  <c r="AK286" i="1" s="1"/>
  <c r="AK88" i="1"/>
  <c r="AK191" i="1"/>
  <c r="AI63" i="1"/>
  <c r="AI272" i="1"/>
  <c r="AI328" i="1"/>
  <c r="AI286" i="1"/>
  <c r="AI155" i="1"/>
  <c r="AI192" i="1" s="1"/>
  <c r="AI220" i="1"/>
  <c r="AI252" i="1"/>
  <c r="AI139" i="1"/>
  <c r="AI104" i="1"/>
  <c r="AI33" i="1"/>
  <c r="AI22" i="1"/>
  <c r="S63" i="1"/>
  <c r="W63" i="1"/>
  <c r="U104" i="1"/>
  <c r="AC286" i="1"/>
  <c r="AA63" i="1"/>
  <c r="Y63" i="1"/>
  <c r="I63" i="1"/>
  <c r="U63" i="1"/>
  <c r="K63" i="1"/>
  <c r="M63" i="1"/>
  <c r="Q63" i="1"/>
  <c r="O63" i="1"/>
  <c r="AE104" i="1"/>
  <c r="O155" i="1"/>
  <c r="O192" i="1" s="1"/>
  <c r="AC63" i="1"/>
  <c r="AE63" i="1"/>
  <c r="K286" i="1"/>
  <c r="AA286" i="1"/>
  <c r="K328" i="1"/>
  <c r="S104" i="1"/>
  <c r="Q155" i="1"/>
  <c r="Q192" i="1" s="1"/>
  <c r="Q33" i="1"/>
  <c r="S155" i="1"/>
  <c r="S192" i="1" s="1"/>
  <c r="K104" i="1"/>
  <c r="AE139" i="1"/>
  <c r="K33" i="1"/>
  <c r="AA33" i="1"/>
  <c r="O22" i="1"/>
  <c r="AC33" i="1"/>
  <c r="O104" i="1"/>
  <c r="M139" i="1"/>
  <c r="O220" i="1"/>
  <c r="AC252" i="1"/>
  <c r="W272" i="1"/>
  <c r="O139" i="1"/>
  <c r="Y22" i="1"/>
  <c r="AE33" i="1"/>
  <c r="Y272" i="1"/>
  <c r="S286" i="1"/>
  <c r="U22" i="1"/>
  <c r="I33" i="1"/>
  <c r="AC104" i="1"/>
  <c r="Q139" i="1"/>
  <c r="Q220" i="1"/>
  <c r="AG209" i="1"/>
  <c r="AE22" i="1"/>
  <c r="AA104" i="1"/>
  <c r="AG103" i="1"/>
  <c r="M286" i="1"/>
  <c r="AG324" i="1"/>
  <c r="K22" i="1"/>
  <c r="O33" i="1"/>
  <c r="W139" i="1"/>
  <c r="AE155" i="1"/>
  <c r="AE192" i="1" s="1"/>
  <c r="W220" i="1"/>
  <c r="S220" i="1"/>
  <c r="S139" i="1"/>
  <c r="W328" i="1"/>
  <c r="AA139" i="1"/>
  <c r="K155" i="1"/>
  <c r="K192" i="1" s="1"/>
  <c r="AA220" i="1"/>
  <c r="AG16" i="1"/>
  <c r="M272" i="1"/>
  <c r="U286" i="1"/>
  <c r="AG117" i="1"/>
  <c r="Q22" i="1"/>
  <c r="W33" i="1"/>
  <c r="M104" i="1"/>
  <c r="AE220" i="1"/>
  <c r="O272" i="1"/>
  <c r="W286" i="1"/>
  <c r="Y286" i="1"/>
  <c r="Y33" i="1"/>
  <c r="AG228" i="1"/>
  <c r="S252" i="1"/>
  <c r="S272" i="1"/>
  <c r="M22" i="1"/>
  <c r="W104" i="1"/>
  <c r="K139" i="1"/>
  <c r="AC139" i="1"/>
  <c r="U139" i="1"/>
  <c r="AG162" i="1"/>
  <c r="U220" i="1"/>
  <c r="AG219" i="1"/>
  <c r="U252" i="1"/>
  <c r="Q272" i="1"/>
  <c r="AE286" i="1"/>
  <c r="AG10" i="1"/>
  <c r="AG32" i="1"/>
  <c r="Y104" i="1"/>
  <c r="AC220" i="1"/>
  <c r="AG240" i="1"/>
  <c r="AA272" i="1"/>
  <c r="AG279" i="1"/>
  <c r="Y328" i="1"/>
  <c r="S22" i="1"/>
  <c r="AC22" i="1"/>
  <c r="S33" i="1"/>
  <c r="M33" i="1"/>
  <c r="U155" i="1"/>
  <c r="U192" i="1" s="1"/>
  <c r="I220" i="1"/>
  <c r="AA252" i="1"/>
  <c r="M252" i="1"/>
  <c r="AG244" i="1"/>
  <c r="AE272" i="1"/>
  <c r="AG285" i="1"/>
  <c r="I286" i="1"/>
  <c r="M328" i="1"/>
  <c r="U328" i="1"/>
  <c r="Y252" i="1"/>
  <c r="AC272" i="1"/>
  <c r="U33" i="1"/>
  <c r="AG138" i="1"/>
  <c r="W155" i="1"/>
  <c r="W192" i="1" s="1"/>
  <c r="M155" i="1"/>
  <c r="M192" i="1" s="1"/>
  <c r="AG168" i="1"/>
  <c r="K220" i="1"/>
  <c r="I272" i="1"/>
  <c r="O286" i="1"/>
  <c r="O328" i="1"/>
  <c r="W22" i="1"/>
  <c r="AG21" i="1"/>
  <c r="AG88" i="1"/>
  <c r="M220" i="1"/>
  <c r="AG205" i="1"/>
  <c r="AE252" i="1"/>
  <c r="K272" i="1"/>
  <c r="AG264" i="1"/>
  <c r="Q286" i="1"/>
  <c r="AG303" i="1"/>
  <c r="AE328" i="1"/>
  <c r="AG54" i="1"/>
  <c r="Y139" i="1"/>
  <c r="K252" i="1"/>
  <c r="AG251" i="1"/>
  <c r="I252" i="1"/>
  <c r="AG334" i="1"/>
  <c r="AG344" i="1"/>
  <c r="AG123" i="1"/>
  <c r="AG57" i="1"/>
  <c r="AG127" i="1"/>
  <c r="AG174" i="1"/>
  <c r="AG213" i="1"/>
  <c r="W252" i="1"/>
  <c r="AG271" i="1"/>
  <c r="AG308" i="1"/>
  <c r="I327" i="1"/>
  <c r="AG327" i="1" s="1"/>
  <c r="Q104" i="1"/>
  <c r="AG145" i="1"/>
  <c r="AG191" i="1"/>
  <c r="O252" i="1"/>
  <c r="AG312" i="1"/>
  <c r="Q252" i="1"/>
  <c r="AG234" i="1"/>
  <c r="U272" i="1"/>
  <c r="AA328" i="1"/>
  <c r="Q328" i="1"/>
  <c r="S328" i="1"/>
  <c r="AA22" i="1"/>
  <c r="AG112" i="1"/>
  <c r="AG179" i="1"/>
  <c r="Y220" i="1"/>
  <c r="AC328" i="1"/>
  <c r="I139" i="1"/>
  <c r="I155" i="1"/>
  <c r="AG261" i="1"/>
  <c r="AG201" i="1"/>
  <c r="AG27" i="1"/>
  <c r="I22" i="1"/>
  <c r="I104" i="1"/>
  <c r="AG295" i="1"/>
  <c r="AK272" i="1" l="1"/>
  <c r="AK22" i="1"/>
  <c r="AK64" i="1" s="1"/>
  <c r="AK65" i="1" s="1"/>
  <c r="AK139" i="1"/>
  <c r="AK328" i="1"/>
  <c r="AG151" i="1"/>
  <c r="AK151" i="1" s="1"/>
  <c r="AK152" i="1" s="1"/>
  <c r="AK155" i="1" s="1"/>
  <c r="AK192" i="1" s="1"/>
  <c r="AK220" i="1"/>
  <c r="Y152" i="1"/>
  <c r="AK252" i="1"/>
  <c r="AK104" i="1"/>
  <c r="AI335" i="1"/>
  <c r="AI64" i="1"/>
  <c r="AI65" i="1" s="1"/>
  <c r="AC64" i="1"/>
  <c r="AC65" i="1" s="1"/>
  <c r="U64" i="1"/>
  <c r="U65" i="1" s="1"/>
  <c r="AG63" i="1"/>
  <c r="O335" i="1"/>
  <c r="Q64" i="1"/>
  <c r="Q65" i="1" s="1"/>
  <c r="Y64" i="1"/>
  <c r="Y65" i="1" s="1"/>
  <c r="AA64" i="1"/>
  <c r="AA65" i="1" s="1"/>
  <c r="Q335" i="1"/>
  <c r="K64" i="1"/>
  <c r="K65" i="1" s="1"/>
  <c r="AE64" i="1"/>
  <c r="AE65" i="1" s="1"/>
  <c r="K335" i="1"/>
  <c r="W64" i="1"/>
  <c r="W65" i="1" s="1"/>
  <c r="W335" i="1"/>
  <c r="O64" i="1"/>
  <c r="O65" i="1" s="1"/>
  <c r="M64" i="1"/>
  <c r="M65" i="1" s="1"/>
  <c r="M335" i="1"/>
  <c r="AA335" i="1"/>
  <c r="AG139" i="1"/>
  <c r="S335" i="1"/>
  <c r="I328" i="1"/>
  <c r="AG328" i="1" s="1"/>
  <c r="S64" i="1"/>
  <c r="S65" i="1" s="1"/>
  <c r="AG272" i="1"/>
  <c r="U335" i="1"/>
  <c r="AG33" i="1"/>
  <c r="AE335" i="1"/>
  <c r="AG252" i="1"/>
  <c r="AG345" i="1"/>
  <c r="AG286" i="1"/>
  <c r="AC335" i="1"/>
  <c r="AG220" i="1"/>
  <c r="AG104" i="1"/>
  <c r="AG22" i="1"/>
  <c r="I64" i="1"/>
  <c r="I192" i="1"/>
  <c r="AK335" i="1" l="1"/>
  <c r="AK336" i="1" s="1"/>
  <c r="AK346" i="1" s="1"/>
  <c r="AG152" i="1"/>
  <c r="Y155" i="1"/>
  <c r="AI336" i="1"/>
  <c r="AI346" i="1" s="1"/>
  <c r="U336" i="1"/>
  <c r="U346" i="1" s="1"/>
  <c r="AC336" i="1"/>
  <c r="AC346" i="1" s="1"/>
  <c r="O336" i="1"/>
  <c r="O346" i="1" s="1"/>
  <c r="Q336" i="1"/>
  <c r="Q346" i="1" s="1"/>
  <c r="K336" i="1"/>
  <c r="K346" i="1" s="1"/>
  <c r="AA336" i="1"/>
  <c r="AA346" i="1" s="1"/>
  <c r="W336" i="1"/>
  <c r="W346" i="1" s="1"/>
  <c r="AE336" i="1"/>
  <c r="AE346" i="1" s="1"/>
  <c r="M336" i="1"/>
  <c r="M346" i="1" s="1"/>
  <c r="S336" i="1"/>
  <c r="S346" i="1" s="1"/>
  <c r="I65" i="1"/>
  <c r="AG64" i="1"/>
  <c r="I335" i="1"/>
  <c r="Y192" i="1" l="1"/>
  <c r="AG155" i="1"/>
  <c r="I336" i="1"/>
  <c r="AG65" i="1"/>
  <c r="Y335" i="1" l="1"/>
  <c r="AG192" i="1"/>
  <c r="I346" i="1"/>
  <c r="Y336" i="1" l="1"/>
  <c r="AG335" i="1"/>
  <c r="Y346" i="1" l="1"/>
  <c r="AG346" i="1" s="1"/>
  <c r="AG336" i="1"/>
</calcChain>
</file>

<file path=xl/sharedStrings.xml><?xml version="1.0" encoding="utf-8"?>
<sst xmlns="http://schemas.openxmlformats.org/spreadsheetml/2006/main" count="1189" uniqueCount="403">
  <si>
    <t>Apr 22</t>
  </si>
  <si>
    <t>May 22</t>
  </si>
  <si>
    <t>Jun 22</t>
  </si>
  <si>
    <t>Jul 22</t>
  </si>
  <si>
    <t>Aug 22</t>
  </si>
  <si>
    <t>Sep 22</t>
  </si>
  <si>
    <t>Oct 22</t>
  </si>
  <si>
    <t>Nov 22</t>
  </si>
  <si>
    <t>Dec 22</t>
  </si>
  <si>
    <t>Jan 23</t>
  </si>
  <si>
    <t>Feb 23</t>
  </si>
  <si>
    <t>Mar 23</t>
  </si>
  <si>
    <t>TOTAL</t>
  </si>
  <si>
    <t>Ordinary Income/Expense</t>
  </si>
  <si>
    <t>Income</t>
  </si>
  <si>
    <t>4000000 · Regular Income</t>
  </si>
  <si>
    <t>400000A · Annual</t>
  </si>
  <si>
    <t>4000100 · Transfer Tax</t>
  </si>
  <si>
    <t>4000200 · Accommodations Tax</t>
  </si>
  <si>
    <t>4000250 · Hotel Tax</t>
  </si>
  <si>
    <t>4010800 · Building Permits</t>
  </si>
  <si>
    <t>Total 400000A · Annual</t>
  </si>
  <si>
    <t>401000A · Licenses</t>
  </si>
  <si>
    <t>4010050 · Business License Fines</t>
  </si>
  <si>
    <t>4010100 · Rental License</t>
  </si>
  <si>
    <t>4010200 · Commercial Rental License</t>
  </si>
  <si>
    <t>4010300 · Commerical Business</t>
  </si>
  <si>
    <t>Total 401000A · Licenses</t>
  </si>
  <si>
    <t>401000B · Parking</t>
  </si>
  <si>
    <t>4010500 · Seasonal</t>
  </si>
  <si>
    <t>4010600 · Daily</t>
  </si>
  <si>
    <t>4010700 · Parking Meters</t>
  </si>
  <si>
    <t>Total 401000B · Parking</t>
  </si>
  <si>
    <t>Total 4000000 · Regular Income</t>
  </si>
  <si>
    <t>4020000 · Fines</t>
  </si>
  <si>
    <t>402000A · Parking</t>
  </si>
  <si>
    <t>4020100 · Parking Tickets</t>
  </si>
  <si>
    <t>4020150 · Delinquent Parking Tickets</t>
  </si>
  <si>
    <t>Total 402000A · Parking</t>
  </si>
  <si>
    <t>402000B · Town</t>
  </si>
  <si>
    <t>4020300 · Ordinance Fines &amp; Court Costs</t>
  </si>
  <si>
    <t>4020400 · Traffic Fines</t>
  </si>
  <si>
    <t>4020700 · Fines - Other Courts</t>
  </si>
  <si>
    <t>Total 402000B · Town</t>
  </si>
  <si>
    <t>Total 4020000 · Fines</t>
  </si>
  <si>
    <t>4040000 · Misc / Other</t>
  </si>
  <si>
    <t>4000300 · Cable TV Franchise</t>
  </si>
  <si>
    <t>4000400 · Beach Concession Contract</t>
  </si>
  <si>
    <t>4010850 · Builing Permit Application Fees</t>
  </si>
  <si>
    <t>4010900 · Beach Fire</t>
  </si>
  <si>
    <t>4011100 · Dog Licenses</t>
  </si>
  <si>
    <t>4040100 · Public Hearing Fees</t>
  </si>
  <si>
    <t>4040300 · Interest Income</t>
  </si>
  <si>
    <t>4040500 · Donations</t>
  </si>
  <si>
    <t>4040550 · Marketing Donations</t>
  </si>
  <si>
    <t>4040600 · Police Reports</t>
  </si>
  <si>
    <t>4040900 · Misc</t>
  </si>
  <si>
    <t>4040980 · State 5G Funds</t>
  </si>
  <si>
    <t>4041000 · Town Hall Other</t>
  </si>
  <si>
    <t>4050100 · Investment Income</t>
  </si>
  <si>
    <t>4050200 · Unrealized Gain / Loss</t>
  </si>
  <si>
    <t>4060000 · Grants</t>
  </si>
  <si>
    <t>4060300 · Municipal Street Aid</t>
  </si>
  <si>
    <t>Total 4060000 · Grants</t>
  </si>
  <si>
    <t>4070000 · Restricted Income</t>
  </si>
  <si>
    <t>4070400 · Police Department</t>
  </si>
  <si>
    <t>Total 4070000 · Restricted Income</t>
  </si>
  <si>
    <t>Total 4040000 · Misc / Other</t>
  </si>
  <si>
    <t>Total Income</t>
  </si>
  <si>
    <t>Gross Profit</t>
  </si>
  <si>
    <t>Expense</t>
  </si>
  <si>
    <t>6010000 · Town Expenses</t>
  </si>
  <si>
    <t>601000A · Administrative</t>
  </si>
  <si>
    <t>6010100 · Bank &amp; Credit Card Fees</t>
  </si>
  <si>
    <t>6010125 · Bank Fees - Transfer Tax</t>
  </si>
  <si>
    <t>6010140 · Investment Fee</t>
  </si>
  <si>
    <t>6010150 · Collection Agency Fees</t>
  </si>
  <si>
    <t>6010200 · Commissioner &amp; Committee Exp</t>
  </si>
  <si>
    <t>6010250 · Election Expenses</t>
  </si>
  <si>
    <t>6010300 · Donations</t>
  </si>
  <si>
    <t>6010400 · Code Update</t>
  </si>
  <si>
    <t>6010500 · Legal Fees - Regular</t>
  </si>
  <si>
    <t>6010550 · Legal Fees - Lawsuit</t>
  </si>
  <si>
    <t>6010600 · Audit Fees</t>
  </si>
  <si>
    <t>6010800 · Beach &amp; Marketing Events</t>
  </si>
  <si>
    <t>6010900 · IT</t>
  </si>
  <si>
    <t>6011100 · Employee Bonuses</t>
  </si>
  <si>
    <t>6011150 · Payroll Expenses</t>
  </si>
  <si>
    <t>6011200 · Dues / Publications</t>
  </si>
  <si>
    <t>6011300 · Legal Ads</t>
  </si>
  <si>
    <t>6011500 · Compensated Absence Exp.</t>
  </si>
  <si>
    <t>Total 601000A · Administrative</t>
  </si>
  <si>
    <t>601000B · Operating</t>
  </si>
  <si>
    <t>6012000 · Bayard Avenue Operating</t>
  </si>
  <si>
    <t>6012100 · Beautification</t>
  </si>
  <si>
    <t>6012150 · COVID-19 Expenses</t>
  </si>
  <si>
    <t>6012200 · Trash</t>
  </si>
  <si>
    <t>6012300 · Street Signs / Lights</t>
  </si>
  <si>
    <t>6012400 · Parking Meter / Permit Expenses</t>
  </si>
  <si>
    <t>6012700 · Town Hall Property Expenses</t>
  </si>
  <si>
    <t>6012800 · Storm Water / Street Flooding</t>
  </si>
  <si>
    <t>601000B · Operating - Other</t>
  </si>
  <si>
    <t>Total 601000B · Operating</t>
  </si>
  <si>
    <t>Total 6010000 · Town Expenses</t>
  </si>
  <si>
    <t>6020000 · Administration</t>
  </si>
  <si>
    <t>602000A · Employee Expenses</t>
  </si>
  <si>
    <t>6020100 · Salary &amp; Wages</t>
  </si>
  <si>
    <t>6020110 · Payroll Taxes</t>
  </si>
  <si>
    <t>6020130 · Employee Benefits</t>
  </si>
  <si>
    <t>6020140 · Pension Plan</t>
  </si>
  <si>
    <t>6020160 · Workers Comp</t>
  </si>
  <si>
    <t>Total 602000A · Employee Expenses</t>
  </si>
  <si>
    <t>602000B · Seasonal Employee Expenses</t>
  </si>
  <si>
    <t>6020300 · Salary &amp; Wages</t>
  </si>
  <si>
    <t>6020310 · Payroll Taxes</t>
  </si>
  <si>
    <t>6020360 · Workers Comp</t>
  </si>
  <si>
    <t>Total 602000B · Seasonal Employee Expenses</t>
  </si>
  <si>
    <t>602000C · Building Expenses</t>
  </si>
  <si>
    <t>6020500 · Utilities</t>
  </si>
  <si>
    <t>6020510 · Cleaning</t>
  </si>
  <si>
    <t>6020520 · Pest Control</t>
  </si>
  <si>
    <t>6020530 · Building Maintenance</t>
  </si>
  <si>
    <t>Total 602000C · Building Expenses</t>
  </si>
  <si>
    <t>602000D · Vehicles</t>
  </si>
  <si>
    <t>6020600 · Gas</t>
  </si>
  <si>
    <t>6020605 · Mileage Reimbursement</t>
  </si>
  <si>
    <t>Total 602000D · Vehicles</t>
  </si>
  <si>
    <t>602000E · Operating</t>
  </si>
  <si>
    <t>6021000 · Postage</t>
  </si>
  <si>
    <t>6021100 · Professional Fees</t>
  </si>
  <si>
    <t>6021200 · Insurance</t>
  </si>
  <si>
    <t>6021300 · Dues &amp; Publications</t>
  </si>
  <si>
    <t>6021400 · Training</t>
  </si>
  <si>
    <t>6021500 · Supplies</t>
  </si>
  <si>
    <t>6021600 · Printing</t>
  </si>
  <si>
    <t>6021700 · Misc</t>
  </si>
  <si>
    <t>Total 602000E · Operating</t>
  </si>
  <si>
    <t>Total 6020000 · Administration</t>
  </si>
  <si>
    <t>6030000 · Police</t>
  </si>
  <si>
    <t>603000A · Employee Expenses</t>
  </si>
  <si>
    <t>6030100 · Salary &amp; Wages</t>
  </si>
  <si>
    <t>4040700 · Police Extra Duty</t>
  </si>
  <si>
    <t>6030100 · Salary &amp; Wages - Other</t>
  </si>
  <si>
    <t>Total 6030100 · Salary &amp; Wages</t>
  </si>
  <si>
    <t>6030105 · Special Event Payroll</t>
  </si>
  <si>
    <t>6030110 · Payroll Taxes</t>
  </si>
  <si>
    <t>6030130 · Employee Benefits</t>
  </si>
  <si>
    <t>6030140 · Pension Plan</t>
  </si>
  <si>
    <t>4040800 · Pension State Funding</t>
  </si>
  <si>
    <t>6030140 · Pension Plan - Other</t>
  </si>
  <si>
    <t>Total 6030140 · Pension Plan</t>
  </si>
  <si>
    <t>6030150 · Uniforms</t>
  </si>
  <si>
    <t>6030160 · Workers Comp</t>
  </si>
  <si>
    <t>Total 603000A · Employee Expenses</t>
  </si>
  <si>
    <t>603000B · Admin Employee Expenses</t>
  </si>
  <si>
    <t>6030200 · Salary &amp; Wages</t>
  </si>
  <si>
    <t>6030210 · Payroll Taxes</t>
  </si>
  <si>
    <t>6030230 · Employee Benefits</t>
  </si>
  <si>
    <t>6030240 · Pension Plan</t>
  </si>
  <si>
    <t>6030260 · Workers Comp</t>
  </si>
  <si>
    <t>Total 603000B · Admin Employee Expenses</t>
  </si>
  <si>
    <t>603000C · Seasonal Employee Expenses</t>
  </si>
  <si>
    <t>6030300 · Salary &amp; Wages</t>
  </si>
  <si>
    <t>6030310 · Payroll Taxes</t>
  </si>
  <si>
    <t>6030350 · Uniforms</t>
  </si>
  <si>
    <t>6030360 · Workers Comp</t>
  </si>
  <si>
    <t>Total 603000C · Seasonal Employee Expenses</t>
  </si>
  <si>
    <t>603000D · Building Expenses</t>
  </si>
  <si>
    <t>6030500 · Utilities</t>
  </si>
  <si>
    <t>6030510 · Cleaning</t>
  </si>
  <si>
    <t>6030520 · Pest Control</t>
  </si>
  <si>
    <t>6030530 · Building Maintenance</t>
  </si>
  <si>
    <t>Total 603000D · Building Expenses</t>
  </si>
  <si>
    <t>603000E · Vehicles</t>
  </si>
  <si>
    <t>6030600 · Gas</t>
  </si>
  <si>
    <t>6030605 · Mileage Reimbursement</t>
  </si>
  <si>
    <t>6030610 · Auto Maintenance &amp; Repairs</t>
  </si>
  <si>
    <t>Total 603000E · Vehicles</t>
  </si>
  <si>
    <t>603000F · Operating</t>
  </si>
  <si>
    <t>6031000 · Postage</t>
  </si>
  <si>
    <t>6031100 · Professional Fees</t>
  </si>
  <si>
    <t>6031200 · Insurance</t>
  </si>
  <si>
    <t>6031300 · Dues &amp; Publications</t>
  </si>
  <si>
    <t>6031400 · Training</t>
  </si>
  <si>
    <t>6031500 · Supplies</t>
  </si>
  <si>
    <t>6031700 · Misc</t>
  </si>
  <si>
    <t>6031800 · Equipment Maintenance</t>
  </si>
  <si>
    <t>6031900 · Drug Testing</t>
  </si>
  <si>
    <t>6032000 · Equipment / Asset Purchase</t>
  </si>
  <si>
    <t>Total 603000F · Operating</t>
  </si>
  <si>
    <t>Total 6030000 · Police</t>
  </si>
  <si>
    <t>6040000 · Maintenance</t>
  </si>
  <si>
    <t>604000A · Employee Expenses</t>
  </si>
  <si>
    <t>6040100 · Salary &amp; Wages</t>
  </si>
  <si>
    <t>6040110 · Payroll Taxes</t>
  </si>
  <si>
    <t>6040130 · Employee Benefits</t>
  </si>
  <si>
    <t>6040140 · Pension Plan</t>
  </si>
  <si>
    <t>6040150 · Uniforms</t>
  </si>
  <si>
    <t>6040160 · Workers Comp</t>
  </si>
  <si>
    <t>Total 604000A · Employee Expenses</t>
  </si>
  <si>
    <t>604000B · Seasonal Employee Expenses</t>
  </si>
  <si>
    <t>6040300 · Salary &amp; Wages</t>
  </si>
  <si>
    <t>6040310 · Payroll Taxes</t>
  </si>
  <si>
    <t>Total 604000B · Seasonal Employee Expenses</t>
  </si>
  <si>
    <t>604000C · Building Expenses</t>
  </si>
  <si>
    <t>6040500 · Utilities</t>
  </si>
  <si>
    <t>Total 604000C · Building Expenses</t>
  </si>
  <si>
    <t>604000D · Vehicles</t>
  </si>
  <si>
    <t>6040600 · Gas</t>
  </si>
  <si>
    <t>6040610 · Auto Maintenance &amp; Repairs</t>
  </si>
  <si>
    <t>Total 604000D · Vehicles</t>
  </si>
  <si>
    <t>604000E · Operating</t>
  </si>
  <si>
    <t>6041500 · Supplies</t>
  </si>
  <si>
    <t>6041700 · Misc</t>
  </si>
  <si>
    <t>6041800 · Equipment Maintenance</t>
  </si>
  <si>
    <t>6042000 · Equipment / Asset Purchase</t>
  </si>
  <si>
    <t>Total 604000E · Operating</t>
  </si>
  <si>
    <t>Total 6040000 · Maintenance</t>
  </si>
  <si>
    <t>6050000 · Parking Enforcement</t>
  </si>
  <si>
    <t>605000A · Employee Expenses</t>
  </si>
  <si>
    <t>6050100 · Salary &amp; Wages</t>
  </si>
  <si>
    <t>6050110 · Payroll Taxes</t>
  </si>
  <si>
    <t>6050130 · Employee Benefits</t>
  </si>
  <si>
    <t>6050160 · Workers Comp</t>
  </si>
  <si>
    <t>Total 605000A · Employee Expenses</t>
  </si>
  <si>
    <t>605000B · Seasonal Employee Expenses</t>
  </si>
  <si>
    <t>6050300 · Salary &amp; Wages</t>
  </si>
  <si>
    <t>6050310 · Payroll Taxes</t>
  </si>
  <si>
    <t>6050350 · Uniforms</t>
  </si>
  <si>
    <t>6050360 · Workers Comp</t>
  </si>
  <si>
    <t>Total 605000B · Seasonal Employee Expenses</t>
  </si>
  <si>
    <t>605000C · Building Expenses</t>
  </si>
  <si>
    <t>6050500 · Utilities</t>
  </si>
  <si>
    <t>6050510 · Cleaning</t>
  </si>
  <si>
    <t>6050530 · Building Maintenance</t>
  </si>
  <si>
    <t>Total 605000C · Building Expenses</t>
  </si>
  <si>
    <t>605000D · Vehicles</t>
  </si>
  <si>
    <t>6050600 · Gas</t>
  </si>
  <si>
    <t>6050610 · Auto Maintenance &amp; Repair</t>
  </si>
  <si>
    <t>Total 605000D · Vehicles</t>
  </si>
  <si>
    <t>605000E · Operating</t>
  </si>
  <si>
    <t>6051100 · Professional Fees</t>
  </si>
  <si>
    <t>6051500 · Supplies</t>
  </si>
  <si>
    <t>6051700 · Misc</t>
  </si>
  <si>
    <t>6051900 · Equipment Maintenance</t>
  </si>
  <si>
    <t>Total 605000E · Operating</t>
  </si>
  <si>
    <t>Total 6050000 · Parking Enforcement</t>
  </si>
  <si>
    <t>6060000 · Building Official</t>
  </si>
  <si>
    <t>606000A · Employee Expenses</t>
  </si>
  <si>
    <t>6060100 · Salary &amp; Wages</t>
  </si>
  <si>
    <t>6060110 · Payroll Taxes</t>
  </si>
  <si>
    <t>6060130 · Employee Benefits</t>
  </si>
  <si>
    <t>6060140 · Pension Plan</t>
  </si>
  <si>
    <t>6060150 · Uniforms</t>
  </si>
  <si>
    <t>6060160 · Workers Comp</t>
  </si>
  <si>
    <t>Total 606000A · Employee Expenses</t>
  </si>
  <si>
    <t>606000B · Vehicles</t>
  </si>
  <si>
    <t>6060600 · Gas</t>
  </si>
  <si>
    <t>Total 606000B · Vehicles</t>
  </si>
  <si>
    <t>606000C · Operating</t>
  </si>
  <si>
    <t>6060500 · Phone</t>
  </si>
  <si>
    <t>6061500 · Supplies</t>
  </si>
  <si>
    <t>6061700 · Misc</t>
  </si>
  <si>
    <t>Total 606000C · Operating</t>
  </si>
  <si>
    <t>Total 6060000 · Building Official</t>
  </si>
  <si>
    <t>6070000 · Alderman</t>
  </si>
  <si>
    <t>607000A · Employee Expenses</t>
  </si>
  <si>
    <t>6070100 · Salary &amp; Wages</t>
  </si>
  <si>
    <t>6070110 · Payroll Taxes</t>
  </si>
  <si>
    <t>6070160 · Workers Comp</t>
  </si>
  <si>
    <t>Total 607000A · Employee Expenses</t>
  </si>
  <si>
    <t>607000B · Operating</t>
  </si>
  <si>
    <t>6071100 · Professional Fees</t>
  </si>
  <si>
    <t>6071500 · Supplies</t>
  </si>
  <si>
    <t>Total 607000B · Operating</t>
  </si>
  <si>
    <t>Total 6070000 · Alderman</t>
  </si>
  <si>
    <t>6080000 · Beach Patrol</t>
  </si>
  <si>
    <t>608000A · Employee Expenses</t>
  </si>
  <si>
    <t>6080100 · Salary &amp; Wages</t>
  </si>
  <si>
    <t>6080110 · Payroll Taxes</t>
  </si>
  <si>
    <t>6080120 · Local Taxes</t>
  </si>
  <si>
    <t>6080130 · Employee Benefits</t>
  </si>
  <si>
    <t>6080150 · Uniforms</t>
  </si>
  <si>
    <t>6080160 · Workers Comp</t>
  </si>
  <si>
    <t>Total 608000A · Employee Expenses</t>
  </si>
  <si>
    <t>608000B · Seasonal Employees</t>
  </si>
  <si>
    <t>6080300 · Salary &amp; Wages</t>
  </si>
  <si>
    <t>6080310 · Payroll Taxes</t>
  </si>
  <si>
    <t>6080360 · Workers Comp</t>
  </si>
  <si>
    <t>608000B · Seasonal Employees - Other</t>
  </si>
  <si>
    <t>Total 608000B · Seasonal Employees</t>
  </si>
  <si>
    <t>608000C · Building Expenses</t>
  </si>
  <si>
    <t>6080500 · Utilities</t>
  </si>
  <si>
    <t>6080510 · Cleaning</t>
  </si>
  <si>
    <t>6080530 · Building Maintenance</t>
  </si>
  <si>
    <t>Total 608000C · Building Expenses</t>
  </si>
  <si>
    <t>608000D · Vehicles</t>
  </si>
  <si>
    <t>6080610 · Auto Maintenance &amp; Repair</t>
  </si>
  <si>
    <t>Total 608000D · Vehicles</t>
  </si>
  <si>
    <t>608000E · Operating</t>
  </si>
  <si>
    <t>6081200 · Insurance</t>
  </si>
  <si>
    <t>6081400 · Training</t>
  </si>
  <si>
    <t>6081500 · Supplies</t>
  </si>
  <si>
    <t>6081600 · Printing</t>
  </si>
  <si>
    <t>6081700 · Misc</t>
  </si>
  <si>
    <t>6081800 · DBP Donations</t>
  </si>
  <si>
    <t>4070100 · Donations - Beach Patrol</t>
  </si>
  <si>
    <t>4070200 · Donations - Jr Lifeguard Prog</t>
  </si>
  <si>
    <t>4070300 · Donations - DBP Competition</t>
  </si>
  <si>
    <t>6081810 · Donation Purchases</t>
  </si>
  <si>
    <t>Total 6081800 · DBP Donations</t>
  </si>
  <si>
    <t>6081900 · Equipment Maintenance</t>
  </si>
  <si>
    <t>6082000 · Equipment / Asset Purchase</t>
  </si>
  <si>
    <t>Total 608000E · Operating</t>
  </si>
  <si>
    <t>Total 6080000 · Beach Patrol</t>
  </si>
  <si>
    <t>66000 · Payroll Expenses</t>
  </si>
  <si>
    <t>6900000 · Set Aside Accounts</t>
  </si>
  <si>
    <t>6900100 · Streets &amp; Infrastructure</t>
  </si>
  <si>
    <t>6900200 · Capital Improvement</t>
  </si>
  <si>
    <t>6900300 · Rainy Day Fund</t>
  </si>
  <si>
    <t>Total 6900000 · Set Aside Accounts</t>
  </si>
  <si>
    <t>Total Expense</t>
  </si>
  <si>
    <t>Net Ordinary Income</t>
  </si>
  <si>
    <t>Other Income/Expense</t>
  </si>
  <si>
    <t>Other Expense</t>
  </si>
  <si>
    <t>7100000 · Streets &amp; Infrastructure</t>
  </si>
  <si>
    <t>7200000 · Broadband</t>
  </si>
  <si>
    <t>7400000 · Public Safety</t>
  </si>
  <si>
    <t>8000500 · Depreciation Expense</t>
  </si>
  <si>
    <t>9999999 · Suspense</t>
  </si>
  <si>
    <t>Total Other Expense</t>
  </si>
  <si>
    <t>Net Other Income</t>
  </si>
  <si>
    <t>Net Income</t>
  </si>
  <si>
    <t>4080000 · Dewey Beach Enterprises (DBE)</t>
  </si>
  <si>
    <t>4080100 · Monthly Toward $300k</t>
  </si>
  <si>
    <t>4080200 · Annual in Perpetuity</t>
  </si>
  <si>
    <t>4080300 · DBE Building Permits</t>
  </si>
  <si>
    <t>Total 4080000 · Dewey Beach Enterprises (DBE)</t>
  </si>
  <si>
    <t>6010700 · Comp Plan</t>
  </si>
  <si>
    <t>4040950 · COVID-19 Revenue</t>
  </si>
  <si>
    <t>6012150 · COVID-19 Expenses - Other</t>
  </si>
  <si>
    <t>Total 6012150 · COVID-19 Expenses</t>
  </si>
  <si>
    <t>6021800 · Equipment Maintenance</t>
  </si>
  <si>
    <t>6012500 · Street Sweeping / Snow Removal</t>
  </si>
  <si>
    <t>Budget</t>
  </si>
  <si>
    <t>6050150 · Uniforms</t>
  </si>
  <si>
    <t>6050520 · Pest Control</t>
  </si>
  <si>
    <t>6051400 · Training</t>
  </si>
  <si>
    <t>6061300 · Dues &amp; Publications</t>
  </si>
  <si>
    <t>6061400 · Training</t>
  </si>
  <si>
    <t>6070150 · Uniforms</t>
  </si>
  <si>
    <t>6071300 · Dues &amp; Publications</t>
  </si>
  <si>
    <t>6071700 · Misc</t>
  </si>
  <si>
    <t>6080320 · Local Taxes</t>
  </si>
  <si>
    <t>6080350 · Uniforms</t>
  </si>
  <si>
    <t>6080600 · Gas</t>
  </si>
  <si>
    <t>6040530 · Building Maintenance</t>
  </si>
  <si>
    <t>Brown Investments</t>
  </si>
  <si>
    <t>PD Donations / Grants</t>
  </si>
  <si>
    <t>Other Account Funding</t>
  </si>
  <si>
    <t>No way to accurately Estimate</t>
  </si>
  <si>
    <t>Sometimes they apply sometimes they don't</t>
  </si>
  <si>
    <t>Based on Delinquent Collections</t>
  </si>
  <si>
    <t>Haven't had before this year</t>
  </si>
  <si>
    <t>Haven't accounted for monthly prior to this year</t>
  </si>
  <si>
    <t>LESO Funds</t>
  </si>
  <si>
    <t>Usually paid via grant funding</t>
  </si>
  <si>
    <t>Usually estimated within the total taxes</t>
  </si>
  <si>
    <t>Hard to estimate due to purchases</t>
  </si>
  <si>
    <t>Combo of Estimate &amp; Actual</t>
  </si>
  <si>
    <t>Full Estimate</t>
  </si>
  <si>
    <t>Unbudgeted Items</t>
  </si>
  <si>
    <t>Over / Under</t>
  </si>
  <si>
    <t>Reasoning</t>
  </si>
  <si>
    <t>Economy slowing</t>
  </si>
  <si>
    <t>Some hotels are showing lower revenus than last year</t>
  </si>
  <si>
    <t>Due to the change in due date, this year these will fall below budget as those revenues for this year that came in early, were put to last fiscal year.</t>
  </si>
  <si>
    <t>More people used permit parking and this loss is offset by that gain</t>
  </si>
  <si>
    <t>Increased permit use has cut down on tickets needing to be written and thus fines received</t>
  </si>
  <si>
    <t>Due to new system, deposits are returned the next day if there is no report of the fire not being cleaned up.</t>
  </si>
  <si>
    <t>Due to new program at Fulton, we no longer received interest on our accounts</t>
  </si>
  <si>
    <t>Reason</t>
  </si>
  <si>
    <t>Began using a new form of online processing which has made things simpler for our customers so they pay more online instead of via check but has increased our fees</t>
  </si>
  <si>
    <t>Lawsuit settled</t>
  </si>
  <si>
    <t>Welcome bags and swag inventory.  Offset in Marketing Donations</t>
  </si>
  <si>
    <t>SRA related expneses</t>
  </si>
  <si>
    <t>More turnover and more public hearings</t>
  </si>
  <si>
    <t xml:space="preserve">Turnover resulting in changes of duties </t>
  </si>
  <si>
    <t>Turnover resulted in new employees needing benefits</t>
  </si>
  <si>
    <t>replacement light pole offset in misc revenue</t>
  </si>
  <si>
    <t>Employees were able to return to offsite trainging</t>
  </si>
  <si>
    <t>Town Hall related feees offset by set asides as well as fees associated with searching for new employees</t>
  </si>
  <si>
    <t>Higher due to higher then budgeted extra duty charges - we have to pay taxes</t>
  </si>
  <si>
    <t>More hours of coverage for dispatch</t>
  </si>
  <si>
    <t>Costs went up</t>
  </si>
  <si>
    <t>repairs to keep older models in use</t>
  </si>
  <si>
    <t>Rates went up</t>
  </si>
  <si>
    <t>More overtime due to fewer guards able to work at end of season</t>
  </si>
  <si>
    <t>Paid out of set asides</t>
  </si>
  <si>
    <t>Projections took over budget</t>
  </si>
  <si>
    <t>Difference</t>
  </si>
  <si>
    <t>4060100 · SALLE</t>
  </si>
  <si>
    <t>4060200 · EDIE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</si>
</sst>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49" fontId="2" fillId="0" borderId="0" xfId="0" applyNumberFormat="1" applyFont="1"/>
    <xf numFmtId="164" fontId="3" fillId="0" borderId="0" xfId="0" applyNumberFormat="1" applyFont="1"/>
    <xf numFmtId="49" fontId="3" fillId="0" borderId="0" xfId="0" applyNumberFormat="1" applyFont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5" xfId="0" applyNumberFormat="1" applyFont="1" applyBorder="1"/>
    <xf numFmtId="164" fontId="2" fillId="0" borderId="6" xfId="0" applyNumberFormat="1" applyFont="1" applyBorder="1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/>
    <xf numFmtId="43" fontId="2" fillId="0" borderId="0" xfId="1" applyFont="1" applyBorder="1"/>
    <xf numFmtId="43" fontId="3" fillId="0" borderId="0" xfId="1" applyFont="1" applyBorder="1"/>
    <xf numFmtId="164" fontId="3" fillId="0" borderId="1" xfId="0" applyNumberFormat="1" applyFont="1" applyBorder="1"/>
    <xf numFmtId="43" fontId="2" fillId="0" borderId="0" xfId="1" applyFont="1" applyFill="1" applyBorder="1"/>
    <xf numFmtId="49" fontId="2" fillId="2" borderId="0" xfId="0" applyNumberFormat="1" applyFont="1" applyFill="1"/>
    <xf numFmtId="164" fontId="3" fillId="2" borderId="0" xfId="0" applyNumberFormat="1" applyFont="1" applyFill="1"/>
    <xf numFmtId="49" fontId="3" fillId="2" borderId="0" xfId="0" applyNumberFormat="1" applyFont="1" applyFill="1"/>
    <xf numFmtId="164" fontId="3" fillId="2" borderId="3" xfId="0" applyNumberFormat="1" applyFont="1" applyFill="1" applyBorder="1"/>
    <xf numFmtId="43" fontId="2" fillId="0" borderId="2" xfId="1" applyFont="1" applyBorder="1" applyAlignment="1">
      <alignment horizontal="center"/>
    </xf>
    <xf numFmtId="43" fontId="3" fillId="0" borderId="3" xfId="1" applyFont="1" applyBorder="1"/>
    <xf numFmtId="43" fontId="3" fillId="0" borderId="4" xfId="1" applyFont="1" applyBorder="1"/>
    <xf numFmtId="43" fontId="3" fillId="0" borderId="5" xfId="1" applyFont="1" applyBorder="1"/>
    <xf numFmtId="43" fontId="0" fillId="0" borderId="0" xfId="1" applyFont="1"/>
    <xf numFmtId="43" fontId="3" fillId="0" borderId="1" xfId="1" applyFont="1" applyBorder="1"/>
    <xf numFmtId="43" fontId="2" fillId="0" borderId="6" xfId="1" applyFont="1" applyBorder="1"/>
    <xf numFmtId="0" fontId="6" fillId="0" borderId="0" xfId="0" applyFont="1"/>
    <xf numFmtId="43" fontId="3" fillId="2" borderId="0" xfId="1" applyFont="1" applyFill="1"/>
    <xf numFmtId="43" fontId="3" fillId="2" borderId="3" xfId="1" applyFont="1" applyFill="1" applyBorder="1"/>
    <xf numFmtId="43" fontId="3" fillId="2" borderId="5" xfId="1" applyFont="1" applyFill="1" applyBorder="1"/>
    <xf numFmtId="43" fontId="5" fillId="0" borderId="0" xfId="1" applyFont="1"/>
    <xf numFmtId="43" fontId="3" fillId="0" borderId="0" xfId="1" applyFont="1" applyFill="1"/>
    <xf numFmtId="43" fontId="2" fillId="0" borderId="0" xfId="1" applyFont="1"/>
    <xf numFmtId="43" fontId="5" fillId="0" borderId="0" xfId="1" applyFont="1" applyBorder="1"/>
    <xf numFmtId="43" fontId="3" fillId="0" borderId="0" xfId="1" applyFont="1" applyFill="1" applyBorder="1"/>
    <xf numFmtId="43" fontId="0" fillId="0" borderId="0" xfId="1" applyFont="1" applyBorder="1"/>
    <xf numFmtId="43" fontId="2" fillId="0" borderId="2" xfId="1" applyFont="1" applyBorder="1" applyAlignment="1">
      <alignment horizontal="center"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" wrapText="1"/>
    </xf>
    <xf numFmtId="0" fontId="3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2" borderId="0" xfId="0" applyFont="1" applyFill="1" applyAlignment="1">
      <alignment wrapText="1"/>
    </xf>
    <xf numFmtId="43" fontId="6" fillId="0" borderId="0" xfId="1" applyFont="1" applyBorder="1"/>
    <xf numFmtId="43" fontId="6" fillId="0" borderId="0" xfId="1" applyFont="1"/>
    <xf numFmtId="43" fontId="6" fillId="0" borderId="0" xfId="1" applyFont="1" applyBorder="1" applyAlignment="1">
      <alignment wrapText="1"/>
    </xf>
    <xf numFmtId="43" fontId="0" fillId="0" borderId="0" xfId="1" applyFont="1" applyBorder="1" applyAlignment="1">
      <alignment wrapText="1"/>
    </xf>
    <xf numFmtId="43" fontId="0" fillId="0" borderId="0" xfId="1" applyFont="1" applyFill="1"/>
    <xf numFmtId="43" fontId="3" fillId="0" borderId="3" xfId="1" applyFont="1" applyFill="1" applyBorder="1"/>
    <xf numFmtId="43" fontId="3" fillId="0" borderId="4" xfId="1" applyFont="1" applyFill="1" applyBorder="1"/>
    <xf numFmtId="43" fontId="3" fillId="0" borderId="5" xfId="1" applyFont="1" applyFill="1" applyBorder="1"/>
    <xf numFmtId="43" fontId="5" fillId="0" borderId="0" xfId="1" applyFont="1" applyFill="1"/>
    <xf numFmtId="43" fontId="2" fillId="0" borderId="0" xfId="1" applyFont="1" applyFill="1"/>
    <xf numFmtId="43" fontId="5" fillId="0" borderId="0" xfId="1" applyFont="1" applyFill="1" applyBorder="1"/>
    <xf numFmtId="43" fontId="3" fillId="0" borderId="1" xfId="1" applyFont="1" applyFill="1" applyBorder="1"/>
    <xf numFmtId="43" fontId="2" fillId="0" borderId="6" xfId="1" applyFont="1" applyFill="1" applyBorder="1"/>
    <xf numFmtId="164" fontId="0" fillId="0" borderId="0" xfId="0" applyNumberFormat="1"/>
    <xf numFmtId="49" fontId="2" fillId="0" borderId="0" xfId="0" applyNumberFormat="1" applyFont="1" applyBorder="1"/>
    <xf numFmtId="43" fontId="0" fillId="0" borderId="0" xfId="1" applyFont="1" applyFill="1" applyBorder="1"/>
    <xf numFmtId="0" fontId="0" fillId="0" borderId="0" xfId="0" applyBorder="1"/>
  </cellXfs>
  <cellStyles count="3">
    <cellStyle name="Comma" xfId="1" builtinId="3"/>
    <cellStyle name="Normal" xfId="0" builtinId="0"/>
    <cellStyle name="Normal 2" xfId="2" xr:uid="{B4F6525D-C6B0-4ADD-92A0-FADA67A48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A3E6-CDA2-43C3-81CF-9739D3D6C5E9}">
  <sheetPr codeName="Sheet1"/>
  <dimension ref="A1:AK351"/>
  <sheetViews>
    <sheetView tabSelected="1" zoomScale="130" zoomScaleNormal="130" workbookViewId="0">
      <pane xSplit="8" ySplit="1" topLeftCell="M2" activePane="bottomRight" state="frozenSplit"/>
      <selection pane="topRight" activeCell="I1" sqref="I1"/>
      <selection pane="bottomLeft" activeCell="A2" sqref="A2"/>
      <selection pane="bottomRight" activeCell="AE6" sqref="AE6"/>
    </sheetView>
  </sheetViews>
  <sheetFormatPr defaultRowHeight="15" x14ac:dyDescent="0.25"/>
  <cols>
    <col min="1" max="7" width="3" style="8" customWidth="1"/>
    <col min="8" max="8" width="32.85546875" style="8" customWidth="1"/>
    <col min="9" max="9" width="10.42578125" bestFit="1" customWidth="1"/>
    <col min="10" max="10" width="2.28515625" customWidth="1"/>
    <col min="11" max="11" width="9.85546875" bestFit="1" customWidth="1"/>
    <col min="12" max="12" width="2.28515625" customWidth="1"/>
    <col min="13" max="13" width="10.42578125" bestFit="1" customWidth="1"/>
    <col min="14" max="14" width="2.28515625" customWidth="1"/>
    <col min="15" max="15" width="9.85546875" bestFit="1" customWidth="1"/>
    <col min="16" max="16" width="2.28515625" customWidth="1"/>
    <col min="17" max="17" width="9.85546875" bestFit="1" customWidth="1"/>
    <col min="18" max="18" width="2.28515625" customWidth="1"/>
    <col min="19" max="19" width="9.85546875" bestFit="1" customWidth="1"/>
    <col min="20" max="20" width="2.28515625" customWidth="1"/>
    <col min="21" max="21" width="9.85546875" bestFit="1" customWidth="1"/>
    <col min="22" max="22" width="2.28515625" customWidth="1"/>
    <col min="23" max="23" width="9.85546875" bestFit="1" customWidth="1"/>
    <col min="24" max="24" width="2.28515625" customWidth="1"/>
    <col min="25" max="25" width="10.42578125" bestFit="1" customWidth="1"/>
    <col min="26" max="26" width="2.28515625" customWidth="1"/>
    <col min="27" max="27" width="10.42578125" bestFit="1" customWidth="1"/>
    <col min="28" max="28" width="2.28515625" customWidth="1"/>
    <col min="29" max="29" width="10.42578125" bestFit="1" customWidth="1"/>
    <col min="30" max="30" width="2.28515625" customWidth="1"/>
    <col min="31" max="31" width="10.42578125" bestFit="1" customWidth="1"/>
    <col min="32" max="32" width="2.28515625" customWidth="1"/>
    <col min="33" max="33" width="11.140625" bestFit="1" customWidth="1"/>
    <col min="34" max="34" width="2.28515625" customWidth="1"/>
    <col min="35" max="35" width="11.140625" bestFit="1" customWidth="1"/>
    <col min="36" max="36" width="3" customWidth="1"/>
    <col min="37" max="37" width="11.140625" bestFit="1" customWidth="1"/>
  </cols>
  <sheetData>
    <row r="1" spans="1:37" s="12" customFormat="1" ht="15.75" thickBot="1" x14ac:dyDescent="0.3">
      <c r="A1" s="9"/>
      <c r="B1" s="9"/>
      <c r="C1" s="9"/>
      <c r="D1" s="9"/>
      <c r="E1" s="9"/>
      <c r="F1" s="9"/>
      <c r="G1" s="9"/>
      <c r="H1" s="9"/>
      <c r="I1" s="10" t="s">
        <v>0</v>
      </c>
      <c r="J1" s="11"/>
      <c r="K1" s="10" t="s">
        <v>1</v>
      </c>
      <c r="L1" s="11"/>
      <c r="M1" s="10" t="s">
        <v>2</v>
      </c>
      <c r="N1" s="11"/>
      <c r="O1" s="10" t="s">
        <v>3</v>
      </c>
      <c r="P1" s="11"/>
      <c r="Q1" s="10" t="s">
        <v>4</v>
      </c>
      <c r="R1" s="11"/>
      <c r="S1" s="10" t="s">
        <v>5</v>
      </c>
      <c r="T1" s="11"/>
      <c r="U1" s="10" t="s">
        <v>6</v>
      </c>
      <c r="V1" s="11"/>
      <c r="W1" s="10" t="s">
        <v>7</v>
      </c>
      <c r="X1" s="11"/>
      <c r="Y1" s="10" t="s">
        <v>8</v>
      </c>
      <c r="Z1" s="11"/>
      <c r="AA1" s="10" t="s">
        <v>9</v>
      </c>
      <c r="AB1" s="11"/>
      <c r="AC1" s="10" t="s">
        <v>10</v>
      </c>
      <c r="AD1" s="11"/>
      <c r="AE1" s="10" t="s">
        <v>11</v>
      </c>
      <c r="AF1" s="11"/>
      <c r="AG1" s="10" t="s">
        <v>12</v>
      </c>
      <c r="AH1" s="11"/>
      <c r="AI1" s="10" t="s">
        <v>344</v>
      </c>
      <c r="AK1" s="10" t="s">
        <v>400</v>
      </c>
    </row>
    <row r="2" spans="1:37" ht="15.75" thickTop="1" x14ac:dyDescent="0.25">
      <c r="A2" s="1"/>
      <c r="B2" s="1" t="s">
        <v>13</v>
      </c>
      <c r="C2" s="1"/>
      <c r="D2" s="1"/>
      <c r="E2" s="1"/>
      <c r="F2" s="1"/>
      <c r="G2" s="1"/>
      <c r="H2" s="1"/>
      <c r="I2" s="2"/>
      <c r="J2" s="3"/>
      <c r="K2" s="2"/>
      <c r="L2" s="3"/>
      <c r="M2" s="2"/>
      <c r="N2" s="3"/>
      <c r="O2" s="2"/>
      <c r="P2" s="3"/>
      <c r="Q2" s="2"/>
      <c r="R2" s="3"/>
      <c r="S2" s="2"/>
      <c r="T2" s="3"/>
      <c r="U2" s="2"/>
      <c r="V2" s="3"/>
      <c r="W2" s="2"/>
      <c r="X2" s="3"/>
      <c r="Y2" s="2"/>
      <c r="Z2" s="3"/>
      <c r="AA2" s="2"/>
      <c r="AB2" s="3"/>
      <c r="AC2" s="2"/>
      <c r="AD2" s="3"/>
      <c r="AE2" s="2"/>
      <c r="AF2" s="3"/>
      <c r="AG2" s="2"/>
      <c r="AH2" s="3"/>
      <c r="AI2" s="2"/>
      <c r="AK2" s="2"/>
    </row>
    <row r="3" spans="1:37" x14ac:dyDescent="0.25">
      <c r="A3" s="1"/>
      <c r="B3" s="1"/>
      <c r="C3" s="1"/>
      <c r="D3" s="1" t="s">
        <v>14</v>
      </c>
      <c r="E3" s="1"/>
      <c r="F3" s="1"/>
      <c r="G3" s="1"/>
      <c r="H3" s="1"/>
      <c r="I3" s="2"/>
      <c r="J3" s="3"/>
      <c r="K3" s="2"/>
      <c r="L3" s="3"/>
      <c r="M3" s="2"/>
      <c r="N3" s="3"/>
      <c r="O3" s="2"/>
      <c r="P3" s="3"/>
      <c r="Q3" s="2"/>
      <c r="R3" s="3"/>
      <c r="S3" s="2"/>
      <c r="T3" s="3"/>
      <c r="U3" s="2"/>
      <c r="V3" s="3"/>
      <c r="W3" s="2"/>
      <c r="X3" s="3"/>
      <c r="Y3" s="2"/>
      <c r="Z3" s="3"/>
      <c r="AA3" s="2"/>
      <c r="AB3" s="3"/>
      <c r="AC3" s="2"/>
      <c r="AD3" s="3"/>
      <c r="AE3" s="2"/>
      <c r="AF3" s="3"/>
      <c r="AG3" s="2"/>
      <c r="AH3" s="3"/>
      <c r="AI3" s="2"/>
      <c r="AK3" s="2"/>
    </row>
    <row r="4" spans="1:37" x14ac:dyDescent="0.25">
      <c r="A4" s="1"/>
      <c r="B4" s="1"/>
      <c r="C4" s="1"/>
      <c r="D4" s="1"/>
      <c r="E4" s="1" t="s">
        <v>15</v>
      </c>
      <c r="F4" s="1"/>
      <c r="G4" s="1"/>
      <c r="H4" s="1"/>
      <c r="I4" s="2"/>
      <c r="J4" s="3"/>
      <c r="K4" s="2"/>
      <c r="L4" s="3"/>
      <c r="M4" s="2"/>
      <c r="N4" s="3"/>
      <c r="O4" s="2"/>
      <c r="P4" s="3"/>
      <c r="Q4" s="2"/>
      <c r="R4" s="3"/>
      <c r="S4" s="2"/>
      <c r="T4" s="3"/>
      <c r="U4" s="2"/>
      <c r="V4" s="3"/>
      <c r="W4" s="2"/>
      <c r="X4" s="3"/>
      <c r="Y4" s="2"/>
      <c r="Z4" s="3"/>
      <c r="AA4" s="2"/>
      <c r="AB4" s="3"/>
      <c r="AC4" s="2"/>
      <c r="AD4" s="3"/>
      <c r="AE4" s="2"/>
      <c r="AF4" s="3"/>
      <c r="AG4" s="2"/>
      <c r="AH4" s="3"/>
      <c r="AI4" s="2"/>
      <c r="AK4" s="2"/>
    </row>
    <row r="5" spans="1:37" x14ac:dyDescent="0.25">
      <c r="A5" s="1"/>
      <c r="B5" s="1"/>
      <c r="C5" s="1"/>
      <c r="D5" s="1"/>
      <c r="E5" s="1"/>
      <c r="F5" s="1" t="s">
        <v>16</v>
      </c>
      <c r="G5" s="1"/>
      <c r="H5" s="1"/>
      <c r="I5" s="2"/>
      <c r="J5" s="3"/>
      <c r="K5" s="2"/>
      <c r="L5" s="3"/>
      <c r="M5" s="2"/>
      <c r="N5" s="3"/>
      <c r="O5" s="2"/>
      <c r="P5" s="3"/>
      <c r="Q5" s="2"/>
      <c r="R5" s="3"/>
      <c r="S5" s="2"/>
      <c r="T5" s="3"/>
      <c r="U5" s="2"/>
      <c r="V5" s="3"/>
      <c r="W5" s="2"/>
      <c r="X5" s="3"/>
      <c r="Y5" s="2"/>
      <c r="Z5" s="3"/>
      <c r="AA5" s="2"/>
      <c r="AB5" s="3"/>
      <c r="AC5" s="2"/>
      <c r="AD5" s="3"/>
      <c r="AE5" s="2"/>
      <c r="AF5" s="3"/>
      <c r="AG5" s="2"/>
      <c r="AH5" s="3"/>
      <c r="AI5" s="2"/>
      <c r="AK5" s="2"/>
    </row>
    <row r="6" spans="1:37" x14ac:dyDescent="0.25">
      <c r="A6" s="1"/>
      <c r="B6" s="1"/>
      <c r="C6" s="1"/>
      <c r="D6" s="1"/>
      <c r="E6" s="1"/>
      <c r="F6" s="1"/>
      <c r="G6" s="1" t="s">
        <v>17</v>
      </c>
      <c r="H6" s="1"/>
      <c r="I6" s="34">
        <v>57000</v>
      </c>
      <c r="J6" s="34"/>
      <c r="K6" s="34">
        <v>56790</v>
      </c>
      <c r="L6" s="34"/>
      <c r="M6" s="34">
        <v>175345.7</v>
      </c>
      <c r="N6" s="34"/>
      <c r="O6" s="34">
        <v>60472.5</v>
      </c>
      <c r="P6" s="34"/>
      <c r="Q6" s="34">
        <v>62038.5</v>
      </c>
      <c r="R6" s="34"/>
      <c r="S6" s="34">
        <v>48000</v>
      </c>
      <c r="T6" s="34"/>
      <c r="U6" s="34">
        <v>66988.5</v>
      </c>
      <c r="V6" s="34"/>
      <c r="W6" s="34">
        <v>78484.5</v>
      </c>
      <c r="X6" s="34"/>
      <c r="Y6" s="34">
        <v>14164</v>
      </c>
      <c r="Z6" s="34"/>
      <c r="AA6" s="34">
        <v>82605.61</v>
      </c>
      <c r="AB6" s="34"/>
      <c r="AC6" s="34">
        <v>5000</v>
      </c>
      <c r="AD6" s="34"/>
      <c r="AE6" s="34">
        <v>2500</v>
      </c>
      <c r="AF6" s="34"/>
      <c r="AG6" s="34">
        <f>ROUND(SUM(I6:AE6),5)</f>
        <v>709389.31</v>
      </c>
      <c r="AH6" s="34"/>
      <c r="AI6" s="34">
        <v>700000</v>
      </c>
      <c r="AJ6" s="54"/>
      <c r="AK6" s="34">
        <f>+AG6-AI6</f>
        <v>9389.3100000000559</v>
      </c>
    </row>
    <row r="7" spans="1:37" x14ac:dyDescent="0.25">
      <c r="A7" s="1"/>
      <c r="B7" s="1"/>
      <c r="C7" s="1"/>
      <c r="D7" s="1"/>
      <c r="E7" s="1"/>
      <c r="F7" s="1"/>
      <c r="G7" s="1" t="s">
        <v>18</v>
      </c>
      <c r="H7" s="1"/>
      <c r="I7" s="34">
        <v>53258.8</v>
      </c>
      <c r="J7" s="34"/>
      <c r="K7" s="34">
        <v>10185.11</v>
      </c>
      <c r="L7" s="34"/>
      <c r="M7" s="34">
        <v>749.66</v>
      </c>
      <c r="N7" s="34"/>
      <c r="O7" s="34">
        <v>7444.62</v>
      </c>
      <c r="P7" s="34"/>
      <c r="Q7" s="34">
        <v>1318.19</v>
      </c>
      <c r="R7" s="34"/>
      <c r="S7" s="34">
        <v>52473.21</v>
      </c>
      <c r="T7" s="34"/>
      <c r="U7" s="34">
        <v>579613.37</v>
      </c>
      <c r="V7" s="34"/>
      <c r="W7" s="34">
        <v>82839.55</v>
      </c>
      <c r="X7" s="34"/>
      <c r="Y7" s="34">
        <v>7993</v>
      </c>
      <c r="Z7" s="34"/>
      <c r="AA7" s="34">
        <v>2500</v>
      </c>
      <c r="AB7" s="34"/>
      <c r="AC7" s="34">
        <v>2500</v>
      </c>
      <c r="AD7" s="34"/>
      <c r="AE7" s="34">
        <v>2500</v>
      </c>
      <c r="AF7" s="34"/>
      <c r="AG7" s="34">
        <f>ROUND(SUM(I7:AE7),5)</f>
        <v>803375.51</v>
      </c>
      <c r="AH7" s="34"/>
      <c r="AI7" s="34">
        <v>700000</v>
      </c>
      <c r="AJ7" s="54"/>
      <c r="AK7" s="34">
        <f t="shared" ref="AK7:AK9" si="0">+AG7-AI7</f>
        <v>103375.51000000001</v>
      </c>
    </row>
    <row r="8" spans="1:37" x14ac:dyDescent="0.25">
      <c r="A8" s="1"/>
      <c r="B8" s="1"/>
      <c r="C8" s="1"/>
      <c r="D8" s="1"/>
      <c r="E8" s="1"/>
      <c r="F8" s="1"/>
      <c r="G8" s="1" t="s">
        <v>19</v>
      </c>
      <c r="H8" s="1"/>
      <c r="I8" s="34">
        <v>8832.7999999999993</v>
      </c>
      <c r="J8" s="34"/>
      <c r="K8" s="34">
        <v>7533.9</v>
      </c>
      <c r="L8" s="34"/>
      <c r="M8" s="34">
        <v>42434.67</v>
      </c>
      <c r="N8" s="34"/>
      <c r="O8" s="34">
        <v>48580.24</v>
      </c>
      <c r="P8" s="34"/>
      <c r="Q8" s="34">
        <v>92000.57</v>
      </c>
      <c r="R8" s="34"/>
      <c r="S8" s="34">
        <v>65099.06</v>
      </c>
      <c r="T8" s="34"/>
      <c r="U8" s="34">
        <v>57094.28</v>
      </c>
      <c r="V8" s="34"/>
      <c r="W8" s="34">
        <v>17289.91</v>
      </c>
      <c r="X8" s="34"/>
      <c r="Y8" s="34">
        <v>11540</v>
      </c>
      <c r="Z8" s="34"/>
      <c r="AA8" s="34">
        <v>2150</v>
      </c>
      <c r="AB8" s="34"/>
      <c r="AC8" s="34">
        <v>980</v>
      </c>
      <c r="AD8" s="34"/>
      <c r="AE8" s="34">
        <v>2000</v>
      </c>
      <c r="AF8" s="34"/>
      <c r="AG8" s="34">
        <f>ROUND(SUM(I8:AE8),5)</f>
        <v>355535.43</v>
      </c>
      <c r="AH8" s="34"/>
      <c r="AI8" s="34">
        <v>392500</v>
      </c>
      <c r="AJ8" s="54"/>
      <c r="AK8" s="34">
        <f t="shared" si="0"/>
        <v>-36964.570000000007</v>
      </c>
    </row>
    <row r="9" spans="1:37" ht="15.75" thickBot="1" x14ac:dyDescent="0.3">
      <c r="A9" s="1"/>
      <c r="B9" s="1"/>
      <c r="C9" s="1"/>
      <c r="D9" s="1"/>
      <c r="E9" s="1"/>
      <c r="F9" s="1"/>
      <c r="G9" s="1" t="s">
        <v>20</v>
      </c>
      <c r="H9" s="1"/>
      <c r="I9" s="55">
        <v>74177.38</v>
      </c>
      <c r="J9" s="34"/>
      <c r="K9" s="55">
        <v>53288.87</v>
      </c>
      <c r="L9" s="34"/>
      <c r="M9" s="55">
        <v>88063.96</v>
      </c>
      <c r="N9" s="34"/>
      <c r="O9" s="55">
        <v>75380.87</v>
      </c>
      <c r="P9" s="34"/>
      <c r="Q9" s="55">
        <v>62693.21</v>
      </c>
      <c r="R9" s="34"/>
      <c r="S9" s="55">
        <v>18948.91</v>
      </c>
      <c r="T9" s="34"/>
      <c r="U9" s="55">
        <v>96578.16</v>
      </c>
      <c r="V9" s="34"/>
      <c r="W9" s="55">
        <v>63705.47</v>
      </c>
      <c r="X9" s="34"/>
      <c r="Y9" s="55">
        <v>57074</v>
      </c>
      <c r="Z9" s="34"/>
      <c r="AA9" s="55">
        <v>5000</v>
      </c>
      <c r="AB9" s="34"/>
      <c r="AC9" s="55">
        <v>5000</v>
      </c>
      <c r="AD9" s="34"/>
      <c r="AE9" s="55">
        <v>5000</v>
      </c>
      <c r="AF9" s="34"/>
      <c r="AG9" s="55">
        <f>ROUND(SUM(I9:AE9),5)</f>
        <v>604910.82999999996</v>
      </c>
      <c r="AH9" s="34"/>
      <c r="AI9" s="55">
        <v>410000</v>
      </c>
      <c r="AJ9" s="54"/>
      <c r="AK9" s="55">
        <f t="shared" si="0"/>
        <v>194910.82999999996</v>
      </c>
    </row>
    <row r="10" spans="1:37" x14ac:dyDescent="0.25">
      <c r="A10" s="1"/>
      <c r="B10" s="1"/>
      <c r="C10" s="1"/>
      <c r="D10" s="1"/>
      <c r="E10" s="1"/>
      <c r="F10" s="1" t="s">
        <v>21</v>
      </c>
      <c r="G10" s="1"/>
      <c r="H10" s="1"/>
      <c r="I10" s="34">
        <f>ROUND(SUM(I5:I9),5)</f>
        <v>193268.98</v>
      </c>
      <c r="J10" s="34"/>
      <c r="K10" s="34">
        <f>ROUND(SUM(K5:K9),5)</f>
        <v>127797.88</v>
      </c>
      <c r="L10" s="34"/>
      <c r="M10" s="34">
        <f>ROUND(SUM(M5:M9),5)</f>
        <v>306593.99</v>
      </c>
      <c r="N10" s="34"/>
      <c r="O10" s="34">
        <f>ROUND(SUM(O5:O9),5)</f>
        <v>191878.23</v>
      </c>
      <c r="P10" s="34"/>
      <c r="Q10" s="34">
        <f>ROUND(SUM(Q5:Q9),5)</f>
        <v>218050.47</v>
      </c>
      <c r="R10" s="34"/>
      <c r="S10" s="34">
        <f>ROUND(SUM(S5:S9),5)</f>
        <v>184521.18</v>
      </c>
      <c r="T10" s="34"/>
      <c r="U10" s="34">
        <f>ROUND(SUM(U5:U9),5)</f>
        <v>800274.31</v>
      </c>
      <c r="V10" s="34"/>
      <c r="W10" s="34">
        <f>ROUND(SUM(W5:W9),5)</f>
        <v>242319.43</v>
      </c>
      <c r="X10" s="34"/>
      <c r="Y10" s="34">
        <f>ROUND(SUM(Y5:Y9),5)</f>
        <v>90771</v>
      </c>
      <c r="Z10" s="34"/>
      <c r="AA10" s="34">
        <f>ROUND(SUM(AA5:AA9),5)</f>
        <v>92255.61</v>
      </c>
      <c r="AB10" s="34"/>
      <c r="AC10" s="34">
        <f>ROUND(SUM(AC5:AC9),5)</f>
        <v>13480</v>
      </c>
      <c r="AD10" s="34"/>
      <c r="AE10" s="34">
        <f>ROUND(SUM(AE5:AE9),5)</f>
        <v>12000</v>
      </c>
      <c r="AF10" s="34"/>
      <c r="AG10" s="34">
        <f>ROUND(SUM(I10:AE10),5)</f>
        <v>2473211.08</v>
      </c>
      <c r="AH10" s="34"/>
      <c r="AI10" s="34">
        <f>ROUND(SUM(AI5:AI9),5)</f>
        <v>2202500</v>
      </c>
      <c r="AJ10" s="54"/>
      <c r="AK10" s="34">
        <f>ROUND(SUM(AK5:AK9),5)</f>
        <v>270711.08</v>
      </c>
    </row>
    <row r="11" spans="1:37" x14ac:dyDescent="0.25">
      <c r="A11" s="1"/>
      <c r="B11" s="1"/>
      <c r="C11" s="1"/>
      <c r="D11" s="1"/>
      <c r="E11" s="1"/>
      <c r="F11" s="1" t="s">
        <v>22</v>
      </c>
      <c r="G11" s="1"/>
      <c r="H11" s="1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54"/>
      <c r="AK11" s="34"/>
    </row>
    <row r="12" spans="1:37" x14ac:dyDescent="0.25">
      <c r="A12" s="1"/>
      <c r="B12" s="1"/>
      <c r="C12" s="1"/>
      <c r="D12" s="1"/>
      <c r="E12" s="1"/>
      <c r="F12" s="1"/>
      <c r="G12" s="1" t="s">
        <v>23</v>
      </c>
      <c r="H12" s="1"/>
      <c r="I12" s="34">
        <v>0</v>
      </c>
      <c r="J12" s="34"/>
      <c r="K12" s="34">
        <v>0</v>
      </c>
      <c r="L12" s="34"/>
      <c r="M12" s="34">
        <v>0</v>
      </c>
      <c r="N12" s="34"/>
      <c r="O12" s="34">
        <v>0</v>
      </c>
      <c r="P12" s="34"/>
      <c r="Q12" s="34">
        <v>0</v>
      </c>
      <c r="R12" s="34"/>
      <c r="S12" s="34">
        <v>500</v>
      </c>
      <c r="T12" s="34"/>
      <c r="U12" s="34">
        <v>1000</v>
      </c>
      <c r="V12" s="34"/>
      <c r="W12" s="34">
        <v>500</v>
      </c>
      <c r="X12" s="34"/>
      <c r="Y12" s="34">
        <v>0</v>
      </c>
      <c r="Z12" s="34"/>
      <c r="AA12" s="34">
        <v>0</v>
      </c>
      <c r="AB12" s="34"/>
      <c r="AC12" s="34">
        <v>0</v>
      </c>
      <c r="AD12" s="34"/>
      <c r="AE12" s="34">
        <v>0</v>
      </c>
      <c r="AF12" s="34"/>
      <c r="AG12" s="34">
        <f>ROUND(SUM(I12:AE12),5)</f>
        <v>2000</v>
      </c>
      <c r="AH12" s="34"/>
      <c r="AI12" s="34">
        <v>0</v>
      </c>
      <c r="AJ12" s="54"/>
      <c r="AK12" s="34">
        <f t="shared" ref="AK12:AK15" si="1">+AG12-AI12</f>
        <v>2000</v>
      </c>
    </row>
    <row r="13" spans="1:37" x14ac:dyDescent="0.25">
      <c r="A13" s="1"/>
      <c r="B13" s="1"/>
      <c r="C13" s="1"/>
      <c r="D13" s="1"/>
      <c r="E13" s="1"/>
      <c r="F13" s="1"/>
      <c r="G13" s="1" t="s">
        <v>24</v>
      </c>
      <c r="H13" s="1"/>
      <c r="I13" s="34">
        <v>39510.42</v>
      </c>
      <c r="J13" s="34"/>
      <c r="K13" s="34">
        <v>10919</v>
      </c>
      <c r="L13" s="34"/>
      <c r="M13" s="34">
        <v>4733</v>
      </c>
      <c r="N13" s="34"/>
      <c r="O13" s="34">
        <v>2940</v>
      </c>
      <c r="P13" s="34"/>
      <c r="Q13" s="34">
        <v>3410</v>
      </c>
      <c r="R13" s="34"/>
      <c r="S13" s="34">
        <v>1574</v>
      </c>
      <c r="T13" s="34"/>
      <c r="U13" s="34">
        <v>1585</v>
      </c>
      <c r="V13" s="34"/>
      <c r="W13" s="34">
        <f>306+142</f>
        <v>448</v>
      </c>
      <c r="X13" s="34"/>
      <c r="Y13" s="34">
        <v>263</v>
      </c>
      <c r="Z13" s="34"/>
      <c r="AA13" s="34">
        <v>150</v>
      </c>
      <c r="AB13" s="34"/>
      <c r="AC13" s="34">
        <v>150</v>
      </c>
      <c r="AD13" s="34"/>
      <c r="AE13" s="34">
        <v>150</v>
      </c>
      <c r="AF13" s="34"/>
      <c r="AG13" s="34">
        <f>ROUND(SUM(I13:AE13),5)</f>
        <v>65832.42</v>
      </c>
      <c r="AH13" s="34"/>
      <c r="AI13" s="34">
        <v>90000</v>
      </c>
      <c r="AJ13" s="54"/>
      <c r="AK13" s="34">
        <f t="shared" si="1"/>
        <v>-24167.58</v>
      </c>
    </row>
    <row r="14" spans="1:37" x14ac:dyDescent="0.25">
      <c r="A14" s="1"/>
      <c r="B14" s="1"/>
      <c r="C14" s="1"/>
      <c r="D14" s="1"/>
      <c r="E14" s="1"/>
      <c r="F14" s="1"/>
      <c r="G14" s="1" t="s">
        <v>25</v>
      </c>
      <c r="H14" s="1"/>
      <c r="I14" s="34">
        <v>600</v>
      </c>
      <c r="J14" s="34"/>
      <c r="K14" s="34">
        <v>1092</v>
      </c>
      <c r="L14" s="34"/>
      <c r="M14" s="34">
        <v>0</v>
      </c>
      <c r="N14" s="34"/>
      <c r="O14" s="34">
        <v>0</v>
      </c>
      <c r="P14" s="34"/>
      <c r="Q14" s="34">
        <v>0</v>
      </c>
      <c r="R14" s="34"/>
      <c r="S14" s="34">
        <v>0</v>
      </c>
      <c r="T14" s="34"/>
      <c r="U14" s="34">
        <v>0</v>
      </c>
      <c r="V14" s="34"/>
      <c r="W14" s="34">
        <v>0</v>
      </c>
      <c r="X14" s="34"/>
      <c r="Y14" s="34">
        <v>0</v>
      </c>
      <c r="Z14" s="34"/>
      <c r="AA14" s="34">
        <v>0</v>
      </c>
      <c r="AB14" s="34"/>
      <c r="AC14" s="34">
        <v>0</v>
      </c>
      <c r="AD14" s="34"/>
      <c r="AE14" s="34">
        <v>0</v>
      </c>
      <c r="AF14" s="34"/>
      <c r="AG14" s="34">
        <f>ROUND(SUM(I14:AE14),5)</f>
        <v>1692</v>
      </c>
      <c r="AH14" s="34"/>
      <c r="AI14" s="34">
        <v>0</v>
      </c>
      <c r="AJ14" s="54"/>
      <c r="AK14" s="34">
        <f t="shared" si="1"/>
        <v>1692</v>
      </c>
    </row>
    <row r="15" spans="1:37" ht="15.75" thickBot="1" x14ac:dyDescent="0.3">
      <c r="A15" s="1"/>
      <c r="B15" s="1"/>
      <c r="C15" s="1"/>
      <c r="D15" s="1"/>
      <c r="E15" s="1"/>
      <c r="F15" s="1"/>
      <c r="G15" s="1" t="s">
        <v>26</v>
      </c>
      <c r="H15" s="1"/>
      <c r="I15" s="55">
        <v>46046</v>
      </c>
      <c r="J15" s="34"/>
      <c r="K15" s="55">
        <v>36864</v>
      </c>
      <c r="L15" s="34"/>
      <c r="M15" s="55">
        <v>7069</v>
      </c>
      <c r="N15" s="34"/>
      <c r="O15" s="55">
        <v>2778</v>
      </c>
      <c r="P15" s="34"/>
      <c r="Q15" s="55">
        <v>6109</v>
      </c>
      <c r="R15" s="34"/>
      <c r="S15" s="55">
        <v>9109</v>
      </c>
      <c r="T15" s="34"/>
      <c r="U15" s="55">
        <v>7316</v>
      </c>
      <c r="V15" s="34"/>
      <c r="W15" s="55">
        <v>8509</v>
      </c>
      <c r="X15" s="34"/>
      <c r="Y15" s="55">
        <v>4357</v>
      </c>
      <c r="Z15" s="34"/>
      <c r="AA15" s="55">
        <v>218</v>
      </c>
      <c r="AB15" s="34"/>
      <c r="AC15" s="55">
        <v>218</v>
      </c>
      <c r="AD15" s="34"/>
      <c r="AE15" s="55">
        <v>218</v>
      </c>
      <c r="AF15" s="34"/>
      <c r="AG15" s="55">
        <f>ROUND(SUM(I15:AE15),5)</f>
        <v>128811</v>
      </c>
      <c r="AH15" s="34"/>
      <c r="AI15" s="55">
        <v>207500</v>
      </c>
      <c r="AJ15" s="54"/>
      <c r="AK15" s="55">
        <f t="shared" si="1"/>
        <v>-78689</v>
      </c>
    </row>
    <row r="16" spans="1:37" x14ac:dyDescent="0.25">
      <c r="A16" s="1"/>
      <c r="B16" s="1"/>
      <c r="C16" s="1"/>
      <c r="D16" s="1"/>
      <c r="E16" s="1"/>
      <c r="F16" s="1" t="s">
        <v>27</v>
      </c>
      <c r="G16" s="1"/>
      <c r="H16" s="1"/>
      <c r="I16" s="34">
        <f>ROUND(SUM(I11:I15),5)</f>
        <v>86156.42</v>
      </c>
      <c r="J16" s="34"/>
      <c r="K16" s="34">
        <f>ROUND(SUM(K11:K15),5)</f>
        <v>48875</v>
      </c>
      <c r="L16" s="34"/>
      <c r="M16" s="34">
        <f>ROUND(SUM(M11:M15),5)</f>
        <v>11802</v>
      </c>
      <c r="N16" s="34"/>
      <c r="O16" s="34">
        <f>ROUND(SUM(O11:O15),5)</f>
        <v>5718</v>
      </c>
      <c r="P16" s="34"/>
      <c r="Q16" s="34">
        <f>ROUND(SUM(Q11:Q15),5)</f>
        <v>9519</v>
      </c>
      <c r="R16" s="34"/>
      <c r="S16" s="34">
        <f>ROUND(SUM(S11:S15),5)</f>
        <v>11183</v>
      </c>
      <c r="T16" s="34"/>
      <c r="U16" s="34">
        <f>ROUND(SUM(U11:U15),5)</f>
        <v>9901</v>
      </c>
      <c r="V16" s="34"/>
      <c r="W16" s="34">
        <f>ROUND(SUM(W11:W15),5)</f>
        <v>9457</v>
      </c>
      <c r="X16" s="34"/>
      <c r="Y16" s="34">
        <f>ROUND(SUM(Y11:Y15),5)</f>
        <v>4620</v>
      </c>
      <c r="Z16" s="34"/>
      <c r="AA16" s="34">
        <f>ROUND(SUM(AA11:AA15),5)</f>
        <v>368</v>
      </c>
      <c r="AB16" s="34"/>
      <c r="AC16" s="34">
        <f>ROUND(SUM(AC11:AC15),5)</f>
        <v>368</v>
      </c>
      <c r="AD16" s="34"/>
      <c r="AE16" s="34">
        <f>ROUND(SUM(AE11:AE15),5)</f>
        <v>368</v>
      </c>
      <c r="AF16" s="34"/>
      <c r="AG16" s="34">
        <f>ROUND(SUM(I16:AE16),5)</f>
        <v>198335.42</v>
      </c>
      <c r="AH16" s="34"/>
      <c r="AI16" s="34">
        <f>ROUND(SUM(AI11:AI15),5)</f>
        <v>297500</v>
      </c>
      <c r="AJ16" s="54"/>
      <c r="AK16" s="34">
        <f>ROUND(SUM(AK11:AK15),5)</f>
        <v>-99164.58</v>
      </c>
    </row>
    <row r="17" spans="1:37" x14ac:dyDescent="0.25">
      <c r="A17" s="1"/>
      <c r="B17" s="1"/>
      <c r="C17" s="1"/>
      <c r="D17" s="1"/>
      <c r="E17" s="1"/>
      <c r="F17" s="1" t="s">
        <v>28</v>
      </c>
      <c r="G17" s="1"/>
      <c r="H17" s="1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54"/>
      <c r="AK17" s="34"/>
    </row>
    <row r="18" spans="1:37" x14ac:dyDescent="0.25">
      <c r="A18" s="1"/>
      <c r="B18" s="1"/>
      <c r="C18" s="1"/>
      <c r="D18" s="1"/>
      <c r="E18" s="1"/>
      <c r="F18" s="1"/>
      <c r="G18" s="1" t="s">
        <v>29</v>
      </c>
      <c r="H18" s="1"/>
      <c r="I18" s="34">
        <v>47550</v>
      </c>
      <c r="J18" s="34"/>
      <c r="K18" s="34">
        <v>269386.5</v>
      </c>
      <c r="L18" s="34"/>
      <c r="M18" s="34">
        <v>57536.5</v>
      </c>
      <c r="N18" s="34"/>
      <c r="O18" s="34">
        <v>13425</v>
      </c>
      <c r="P18" s="34"/>
      <c r="Q18" s="34">
        <v>2475</v>
      </c>
      <c r="R18" s="34"/>
      <c r="S18" s="34">
        <v>100</v>
      </c>
      <c r="T18" s="34"/>
      <c r="U18" s="34">
        <v>0</v>
      </c>
      <c r="V18" s="34"/>
      <c r="W18" s="34">
        <v>0</v>
      </c>
      <c r="X18" s="34"/>
      <c r="Y18" s="34">
        <v>0</v>
      </c>
      <c r="Z18" s="34"/>
      <c r="AA18" s="34">
        <v>0</v>
      </c>
      <c r="AB18" s="34"/>
      <c r="AC18" s="34">
        <v>0</v>
      </c>
      <c r="AD18" s="34"/>
      <c r="AE18" s="34">
        <v>0</v>
      </c>
      <c r="AF18" s="34"/>
      <c r="AG18" s="34">
        <f>ROUND(SUM(I18:AE18),5)</f>
        <v>390473</v>
      </c>
      <c r="AH18" s="34"/>
      <c r="AI18" s="34">
        <v>330000</v>
      </c>
      <c r="AJ18" s="54"/>
      <c r="AK18" s="34">
        <f t="shared" ref="AK18:AK20" si="2">+AG18-AI18</f>
        <v>60473</v>
      </c>
    </row>
    <row r="19" spans="1:37" x14ac:dyDescent="0.25">
      <c r="A19" s="1"/>
      <c r="B19" s="1"/>
      <c r="C19" s="1"/>
      <c r="D19" s="1"/>
      <c r="E19" s="1"/>
      <c r="F19" s="1"/>
      <c r="G19" s="1" t="s">
        <v>30</v>
      </c>
      <c r="H19" s="1"/>
      <c r="I19" s="34">
        <v>0</v>
      </c>
      <c r="J19" s="34"/>
      <c r="K19" s="34">
        <v>6451.1</v>
      </c>
      <c r="L19" s="34"/>
      <c r="M19" s="34">
        <v>87294.5</v>
      </c>
      <c r="N19" s="34"/>
      <c r="O19" s="34">
        <v>147047.70000000001</v>
      </c>
      <c r="P19" s="34"/>
      <c r="Q19" s="34">
        <v>207388.2</v>
      </c>
      <c r="R19" s="34"/>
      <c r="S19" s="34">
        <v>173008.05</v>
      </c>
      <c r="T19" s="34"/>
      <c r="U19" s="34">
        <v>57805.1</v>
      </c>
      <c r="V19" s="34"/>
      <c r="W19" s="34">
        <v>0</v>
      </c>
      <c r="X19" s="34"/>
      <c r="Y19" s="34">
        <v>0</v>
      </c>
      <c r="Z19" s="34"/>
      <c r="AA19" s="34">
        <v>0</v>
      </c>
      <c r="AB19" s="34"/>
      <c r="AC19" s="34">
        <v>0</v>
      </c>
      <c r="AD19" s="34"/>
      <c r="AE19" s="34">
        <v>0</v>
      </c>
      <c r="AF19" s="34"/>
      <c r="AG19" s="34">
        <f>ROUND(SUM(I19:AE19),5)</f>
        <v>678994.65</v>
      </c>
      <c r="AH19" s="34"/>
      <c r="AI19" s="34">
        <v>600000</v>
      </c>
      <c r="AJ19" s="54"/>
      <c r="AK19" s="34">
        <f t="shared" si="2"/>
        <v>78994.650000000023</v>
      </c>
    </row>
    <row r="20" spans="1:37" ht="15.75" thickBot="1" x14ac:dyDescent="0.3">
      <c r="A20" s="1"/>
      <c r="B20" s="1"/>
      <c r="C20" s="1"/>
      <c r="D20" s="1"/>
      <c r="E20" s="1"/>
      <c r="F20" s="1"/>
      <c r="G20" s="1" t="s">
        <v>31</v>
      </c>
      <c r="H20" s="1"/>
      <c r="I20" s="55">
        <v>0</v>
      </c>
      <c r="J20" s="34"/>
      <c r="K20" s="55">
        <v>0</v>
      </c>
      <c r="L20" s="34"/>
      <c r="M20" s="55">
        <v>37616.910000000003</v>
      </c>
      <c r="N20" s="34"/>
      <c r="O20" s="55">
        <v>110991.86</v>
      </c>
      <c r="P20" s="34"/>
      <c r="Q20" s="55">
        <v>132356.99</v>
      </c>
      <c r="R20" s="34"/>
      <c r="S20" s="55">
        <v>79585.649999999994</v>
      </c>
      <c r="T20" s="34"/>
      <c r="U20" s="55">
        <v>26922.9</v>
      </c>
      <c r="V20" s="34"/>
      <c r="W20" s="55">
        <v>0</v>
      </c>
      <c r="X20" s="34"/>
      <c r="Y20" s="55">
        <v>0</v>
      </c>
      <c r="Z20" s="34"/>
      <c r="AA20" s="55">
        <v>0</v>
      </c>
      <c r="AB20" s="34"/>
      <c r="AC20" s="55">
        <v>0</v>
      </c>
      <c r="AD20" s="34"/>
      <c r="AE20" s="55">
        <v>0</v>
      </c>
      <c r="AF20" s="34"/>
      <c r="AG20" s="55">
        <f>ROUND(SUM(I20:AE20),5)</f>
        <v>387474.31</v>
      </c>
      <c r="AH20" s="34"/>
      <c r="AI20" s="55">
        <v>410000</v>
      </c>
      <c r="AJ20" s="54"/>
      <c r="AK20" s="55">
        <f t="shared" si="2"/>
        <v>-22525.690000000002</v>
      </c>
    </row>
    <row r="21" spans="1:37" x14ac:dyDescent="0.25">
      <c r="A21" s="1"/>
      <c r="B21" s="1"/>
      <c r="C21" s="1"/>
      <c r="D21" s="1"/>
      <c r="E21" s="1"/>
      <c r="F21" s="1" t="s">
        <v>32</v>
      </c>
      <c r="G21" s="1"/>
      <c r="H21" s="1"/>
      <c r="I21" s="34">
        <f>ROUND(SUM(I17:I20),5)</f>
        <v>47550</v>
      </c>
      <c r="J21" s="34"/>
      <c r="K21" s="34">
        <f>ROUND(SUM(K17:K20),5)</f>
        <v>275837.59999999998</v>
      </c>
      <c r="L21" s="34"/>
      <c r="M21" s="34">
        <f>ROUND(SUM(M17:M20),5)</f>
        <v>182447.91</v>
      </c>
      <c r="N21" s="34"/>
      <c r="O21" s="34">
        <f>ROUND(SUM(O17:O20),5)</f>
        <v>271464.56</v>
      </c>
      <c r="P21" s="34"/>
      <c r="Q21" s="34">
        <f>ROUND(SUM(Q17:Q20),5)</f>
        <v>342220.19</v>
      </c>
      <c r="R21" s="34"/>
      <c r="S21" s="34">
        <f>ROUND(SUM(S17:S20),5)</f>
        <v>252693.7</v>
      </c>
      <c r="T21" s="34"/>
      <c r="U21" s="34">
        <f>ROUND(SUM(U17:U20),5)</f>
        <v>84728</v>
      </c>
      <c r="V21" s="34"/>
      <c r="W21" s="34">
        <f>ROUND(SUM(W17:W20),5)</f>
        <v>0</v>
      </c>
      <c r="X21" s="34"/>
      <c r="Y21" s="34">
        <f>ROUND(SUM(Y17:Y20),5)</f>
        <v>0</v>
      </c>
      <c r="Z21" s="34"/>
      <c r="AA21" s="34">
        <f>ROUND(SUM(AA17:AA20),5)</f>
        <v>0</v>
      </c>
      <c r="AB21" s="34"/>
      <c r="AC21" s="34">
        <f>ROUND(SUM(AC17:AC20),5)</f>
        <v>0</v>
      </c>
      <c r="AD21" s="34"/>
      <c r="AE21" s="34">
        <f>ROUND(SUM(AE17:AE20),5)</f>
        <v>0</v>
      </c>
      <c r="AF21" s="34"/>
      <c r="AG21" s="34">
        <f>ROUND(SUM(I21:AE21),5)</f>
        <v>1456941.96</v>
      </c>
      <c r="AH21" s="34"/>
      <c r="AI21" s="34">
        <f>ROUND(SUM(AI17:AI20),5)</f>
        <v>1340000</v>
      </c>
      <c r="AJ21" s="54"/>
      <c r="AK21" s="34">
        <f>ROUND(SUM(AK17:AK20),5)</f>
        <v>116941.96</v>
      </c>
    </row>
    <row r="22" spans="1:37" x14ac:dyDescent="0.25">
      <c r="A22" s="1"/>
      <c r="B22" s="1"/>
      <c r="C22" s="1"/>
      <c r="D22" s="1"/>
      <c r="E22" s="1" t="s">
        <v>33</v>
      </c>
      <c r="F22" s="1"/>
      <c r="G22" s="1"/>
      <c r="H22" s="1"/>
      <c r="I22" s="34">
        <f>ROUND(I4+I10+I16+SUM(I21:I21),5)</f>
        <v>326975.40000000002</v>
      </c>
      <c r="J22" s="34"/>
      <c r="K22" s="34">
        <f>ROUND(K4+K10+K16+SUM(K21:K21),5)</f>
        <v>452510.48</v>
      </c>
      <c r="L22" s="34"/>
      <c r="M22" s="34">
        <f>ROUND(M4+M10+M16+SUM(M21:M21),5)</f>
        <v>500843.9</v>
      </c>
      <c r="N22" s="34"/>
      <c r="O22" s="34">
        <f>ROUND(O4+O10+O16+SUM(O21:O21),5)</f>
        <v>469060.79</v>
      </c>
      <c r="P22" s="34"/>
      <c r="Q22" s="34">
        <f>ROUND(Q4+Q10+Q16+SUM(Q21:Q21),5)</f>
        <v>569789.66</v>
      </c>
      <c r="R22" s="34"/>
      <c r="S22" s="34">
        <f>ROUND(S4+S10+S16+SUM(S21:S21),5)</f>
        <v>448397.88</v>
      </c>
      <c r="T22" s="34"/>
      <c r="U22" s="34">
        <f>ROUND(U4+U10+U16+SUM(U21:U21),5)</f>
        <v>894903.31</v>
      </c>
      <c r="V22" s="34"/>
      <c r="W22" s="34">
        <f>ROUND(W4+W10+W16+SUM(W21:W21),5)</f>
        <v>251776.43</v>
      </c>
      <c r="X22" s="34"/>
      <c r="Y22" s="34">
        <f>ROUND(Y4+Y10+Y16+SUM(Y21:Y21),5)</f>
        <v>95391</v>
      </c>
      <c r="Z22" s="34"/>
      <c r="AA22" s="34">
        <f>ROUND(AA4+AA10+AA16+SUM(AA21:AA21),5)</f>
        <v>92623.61</v>
      </c>
      <c r="AB22" s="34"/>
      <c r="AC22" s="34">
        <f>ROUND(AC4+AC10+AC16+SUM(AC21:AC21),5)</f>
        <v>13848</v>
      </c>
      <c r="AD22" s="34"/>
      <c r="AE22" s="34">
        <f>ROUND(AE4+AE10+AE16+SUM(AE21:AE21),5)</f>
        <v>12368</v>
      </c>
      <c r="AF22" s="34"/>
      <c r="AG22" s="34">
        <f>ROUND(SUM(I22:AE22),5)</f>
        <v>4128488.46</v>
      </c>
      <c r="AH22" s="34"/>
      <c r="AI22" s="34">
        <f>ROUND(AI4+AI10+AI16+SUM(AI21:AI21),5)</f>
        <v>3840000</v>
      </c>
      <c r="AJ22" s="54"/>
      <c r="AK22" s="34">
        <f>ROUND(AK4+AK10+AK16+SUM(AK21:AK21),5)</f>
        <v>288488.46000000002</v>
      </c>
    </row>
    <row r="23" spans="1:37" x14ac:dyDescent="0.25">
      <c r="A23" s="1"/>
      <c r="B23" s="1"/>
      <c r="C23" s="1"/>
      <c r="D23" s="1"/>
      <c r="E23" s="1" t="s">
        <v>34</v>
      </c>
      <c r="F23" s="1"/>
      <c r="G23" s="1"/>
      <c r="H23" s="1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54"/>
      <c r="AK23" s="34"/>
    </row>
    <row r="24" spans="1:37" x14ac:dyDescent="0.25">
      <c r="A24" s="1"/>
      <c r="B24" s="1"/>
      <c r="C24" s="1"/>
      <c r="D24" s="1"/>
      <c r="E24" s="1"/>
      <c r="F24" s="1" t="s">
        <v>35</v>
      </c>
      <c r="G24" s="1"/>
      <c r="H24" s="1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54"/>
      <c r="AK24" s="34"/>
    </row>
    <row r="25" spans="1:37" x14ac:dyDescent="0.25">
      <c r="A25" s="1"/>
      <c r="B25" s="1"/>
      <c r="C25" s="1"/>
      <c r="D25" s="1"/>
      <c r="E25" s="1"/>
      <c r="F25" s="1"/>
      <c r="G25" s="1" t="s">
        <v>36</v>
      </c>
      <c r="H25" s="1"/>
      <c r="I25" s="34">
        <v>1455</v>
      </c>
      <c r="J25" s="34"/>
      <c r="K25" s="34">
        <v>4300</v>
      </c>
      <c r="L25" s="34"/>
      <c r="M25" s="34">
        <v>27288.95</v>
      </c>
      <c r="N25" s="34"/>
      <c r="O25" s="34">
        <v>29176.15</v>
      </c>
      <c r="P25" s="34"/>
      <c r="Q25" s="34">
        <v>39038.51</v>
      </c>
      <c r="R25" s="34"/>
      <c r="S25" s="34">
        <v>24635.61</v>
      </c>
      <c r="T25" s="34"/>
      <c r="U25" s="34">
        <v>5047.42</v>
      </c>
      <c r="V25" s="34"/>
      <c r="W25" s="34">
        <v>6333</v>
      </c>
      <c r="X25" s="34"/>
      <c r="Y25" s="34">
        <v>6057.4</v>
      </c>
      <c r="Z25" s="34"/>
      <c r="AA25" s="34">
        <v>2500</v>
      </c>
      <c r="AB25" s="34"/>
      <c r="AC25" s="34">
        <v>2500</v>
      </c>
      <c r="AD25" s="34"/>
      <c r="AE25" s="34">
        <v>2500</v>
      </c>
      <c r="AF25" s="34"/>
      <c r="AG25" s="34">
        <f>ROUND(SUM(I25:AE25),5)</f>
        <v>150832.04</v>
      </c>
      <c r="AH25" s="34"/>
      <c r="AI25" s="34">
        <v>250000</v>
      </c>
      <c r="AJ25" s="54"/>
      <c r="AK25" s="34">
        <f>+AG25-AI25</f>
        <v>-99167.959999999992</v>
      </c>
    </row>
    <row r="26" spans="1:37" ht="15.75" thickBot="1" x14ac:dyDescent="0.3">
      <c r="A26" s="1"/>
      <c r="B26" s="1"/>
      <c r="C26" s="1"/>
      <c r="D26" s="1"/>
      <c r="E26" s="1"/>
      <c r="F26" s="1"/>
      <c r="G26" s="1" t="s">
        <v>37</v>
      </c>
      <c r="H26" s="1"/>
      <c r="I26" s="55">
        <v>171.5</v>
      </c>
      <c r="J26" s="34"/>
      <c r="K26" s="55">
        <v>155.78</v>
      </c>
      <c r="L26" s="34"/>
      <c r="M26" s="55">
        <v>0</v>
      </c>
      <c r="N26" s="34"/>
      <c r="O26" s="55">
        <v>395</v>
      </c>
      <c r="P26" s="34"/>
      <c r="Q26" s="55">
        <v>125</v>
      </c>
      <c r="R26" s="34"/>
      <c r="S26" s="55">
        <v>162.5</v>
      </c>
      <c r="T26" s="34"/>
      <c r="U26" s="55">
        <v>180</v>
      </c>
      <c r="V26" s="34"/>
      <c r="W26" s="55">
        <v>270</v>
      </c>
      <c r="X26" s="34"/>
      <c r="Y26" s="55">
        <v>0</v>
      </c>
      <c r="Z26" s="34"/>
      <c r="AA26" s="55">
        <v>0</v>
      </c>
      <c r="AB26" s="34"/>
      <c r="AC26" s="55">
        <v>0</v>
      </c>
      <c r="AD26" s="34"/>
      <c r="AE26" s="55">
        <v>0</v>
      </c>
      <c r="AF26" s="34"/>
      <c r="AG26" s="55">
        <f>ROUND(SUM(I26:AE26),5)</f>
        <v>1459.78</v>
      </c>
      <c r="AH26" s="34"/>
      <c r="AI26" s="55">
        <v>0</v>
      </c>
      <c r="AJ26" s="54"/>
      <c r="AK26" s="55">
        <f>+AG26-AI26</f>
        <v>1459.78</v>
      </c>
    </row>
    <row r="27" spans="1:37" x14ac:dyDescent="0.25">
      <c r="A27" s="1"/>
      <c r="B27" s="1"/>
      <c r="C27" s="1"/>
      <c r="D27" s="1"/>
      <c r="E27" s="1"/>
      <c r="F27" s="1" t="s">
        <v>38</v>
      </c>
      <c r="G27" s="1"/>
      <c r="H27" s="1"/>
      <c r="I27" s="34">
        <f>ROUND(SUM(I24:I26),5)</f>
        <v>1626.5</v>
      </c>
      <c r="J27" s="34"/>
      <c r="K27" s="34">
        <f>ROUND(SUM(K24:K26),5)</f>
        <v>4455.78</v>
      </c>
      <c r="L27" s="34"/>
      <c r="M27" s="34">
        <f>ROUND(SUM(M24:M26),5)</f>
        <v>27288.95</v>
      </c>
      <c r="N27" s="34"/>
      <c r="O27" s="34">
        <f>ROUND(SUM(O24:O26),5)</f>
        <v>29571.15</v>
      </c>
      <c r="P27" s="34"/>
      <c r="Q27" s="34">
        <f>ROUND(SUM(Q24:Q26),5)</f>
        <v>39163.51</v>
      </c>
      <c r="R27" s="34"/>
      <c r="S27" s="34">
        <f>ROUND(SUM(S24:S26),5)</f>
        <v>24798.11</v>
      </c>
      <c r="T27" s="34"/>
      <c r="U27" s="34">
        <f>ROUND(SUM(U24:U26),5)</f>
        <v>5227.42</v>
      </c>
      <c r="V27" s="34"/>
      <c r="W27" s="34">
        <f>ROUND(SUM(W24:W26),5)</f>
        <v>6603</v>
      </c>
      <c r="X27" s="34"/>
      <c r="Y27" s="34">
        <f>ROUND(SUM(Y24:Y26),5)</f>
        <v>6057.4</v>
      </c>
      <c r="Z27" s="34"/>
      <c r="AA27" s="34">
        <f>ROUND(SUM(AA24:AA26),5)</f>
        <v>2500</v>
      </c>
      <c r="AB27" s="34"/>
      <c r="AC27" s="34">
        <f>ROUND(SUM(AC24:AC26),5)</f>
        <v>2500</v>
      </c>
      <c r="AD27" s="34"/>
      <c r="AE27" s="34">
        <f>ROUND(SUM(AE24:AE26),5)</f>
        <v>2500</v>
      </c>
      <c r="AF27" s="34"/>
      <c r="AG27" s="34">
        <f>ROUND(SUM(I27:AE27),5)</f>
        <v>152291.82</v>
      </c>
      <c r="AH27" s="34"/>
      <c r="AI27" s="34">
        <f>ROUND(SUM(AI24:AI26),5)</f>
        <v>250000</v>
      </c>
      <c r="AJ27" s="54"/>
      <c r="AK27" s="34">
        <f>ROUND(SUM(AK24:AK26),5)</f>
        <v>-97708.18</v>
      </c>
    </row>
    <row r="28" spans="1:37" x14ac:dyDescent="0.25">
      <c r="A28" s="1"/>
      <c r="B28" s="1"/>
      <c r="C28" s="1"/>
      <c r="D28" s="1"/>
      <c r="E28" s="1"/>
      <c r="F28" s="1" t="s">
        <v>39</v>
      </c>
      <c r="G28" s="1"/>
      <c r="H28" s="1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54"/>
      <c r="AK28" s="34"/>
    </row>
    <row r="29" spans="1:37" x14ac:dyDescent="0.25">
      <c r="A29" s="1"/>
      <c r="B29" s="1"/>
      <c r="C29" s="1"/>
      <c r="D29" s="1"/>
      <c r="E29" s="1"/>
      <c r="F29" s="1"/>
      <c r="G29" s="1" t="s">
        <v>40</v>
      </c>
      <c r="H29" s="1"/>
      <c r="I29" s="34">
        <v>2634</v>
      </c>
      <c r="J29" s="34"/>
      <c r="K29" s="34">
        <v>1962</v>
      </c>
      <c r="L29" s="34"/>
      <c r="M29" s="34">
        <v>4097</v>
      </c>
      <c r="N29" s="34"/>
      <c r="O29" s="34">
        <v>8035.33</v>
      </c>
      <c r="P29" s="34"/>
      <c r="Q29" s="34">
        <v>5683.27</v>
      </c>
      <c r="R29" s="34"/>
      <c r="S29" s="34">
        <v>4931.67</v>
      </c>
      <c r="T29" s="34"/>
      <c r="U29" s="34">
        <v>10256.200000000001</v>
      </c>
      <c r="V29" s="34"/>
      <c r="W29" s="34">
        <v>4166</v>
      </c>
      <c r="X29" s="34"/>
      <c r="Y29" s="34">
        <v>3112</v>
      </c>
      <c r="Z29" s="34"/>
      <c r="AA29" s="34">
        <v>2500</v>
      </c>
      <c r="AB29" s="34"/>
      <c r="AC29" s="34">
        <v>2500</v>
      </c>
      <c r="AD29" s="34"/>
      <c r="AE29" s="34">
        <v>2500</v>
      </c>
      <c r="AF29" s="34"/>
      <c r="AG29" s="34">
        <f>ROUND(SUM(I29:AE29),5)</f>
        <v>52377.47</v>
      </c>
      <c r="AH29" s="34"/>
      <c r="AI29" s="34">
        <v>70000</v>
      </c>
      <c r="AJ29" s="54"/>
      <c r="AK29" s="34">
        <f t="shared" ref="AK29:AK31" si="3">+AG29-AI29</f>
        <v>-17622.53</v>
      </c>
    </row>
    <row r="30" spans="1:37" x14ac:dyDescent="0.25">
      <c r="A30" s="1"/>
      <c r="B30" s="1"/>
      <c r="C30" s="1"/>
      <c r="D30" s="1"/>
      <c r="E30" s="1"/>
      <c r="F30" s="1"/>
      <c r="G30" s="1" t="s">
        <v>41</v>
      </c>
      <c r="H30" s="1"/>
      <c r="I30" s="34">
        <v>0</v>
      </c>
      <c r="J30" s="34"/>
      <c r="K30" s="34">
        <v>1165.25</v>
      </c>
      <c r="L30" s="34"/>
      <c r="M30" s="34">
        <v>1471.25</v>
      </c>
      <c r="N30" s="34"/>
      <c r="O30" s="34">
        <v>3144.25</v>
      </c>
      <c r="P30" s="34"/>
      <c r="Q30" s="34">
        <v>1861.25</v>
      </c>
      <c r="R30" s="34"/>
      <c r="S30" s="34">
        <v>1463.26</v>
      </c>
      <c r="T30" s="34"/>
      <c r="U30" s="34">
        <v>812.75</v>
      </c>
      <c r="V30" s="34"/>
      <c r="W30" s="34">
        <v>1698.25</v>
      </c>
      <c r="X30" s="34"/>
      <c r="Y30" s="34">
        <v>1050</v>
      </c>
      <c r="Z30" s="34"/>
      <c r="AA30" s="34">
        <v>1000</v>
      </c>
      <c r="AB30" s="34"/>
      <c r="AC30" s="34">
        <v>1000</v>
      </c>
      <c r="AD30" s="34"/>
      <c r="AE30" s="34">
        <v>1000</v>
      </c>
      <c r="AF30" s="34"/>
      <c r="AG30" s="34">
        <f>ROUND(SUM(I30:AE30),5)</f>
        <v>15666.26</v>
      </c>
      <c r="AH30" s="34"/>
      <c r="AI30" s="34">
        <v>15000</v>
      </c>
      <c r="AJ30" s="54"/>
      <c r="AK30" s="34">
        <f t="shared" si="3"/>
        <v>666.26000000000022</v>
      </c>
    </row>
    <row r="31" spans="1:37" ht="15.75" thickBot="1" x14ac:dyDescent="0.3">
      <c r="A31" s="1"/>
      <c r="B31" s="1"/>
      <c r="C31" s="1"/>
      <c r="D31" s="1"/>
      <c r="E31" s="1"/>
      <c r="F31" s="1"/>
      <c r="G31" s="1" t="s">
        <v>42</v>
      </c>
      <c r="H31" s="1"/>
      <c r="I31" s="34">
        <v>0</v>
      </c>
      <c r="J31" s="34"/>
      <c r="K31" s="34">
        <v>573</v>
      </c>
      <c r="L31" s="34"/>
      <c r="M31" s="34">
        <v>764.75</v>
      </c>
      <c r="N31" s="34"/>
      <c r="O31" s="34">
        <v>1165</v>
      </c>
      <c r="P31" s="34"/>
      <c r="Q31" s="34">
        <v>893</v>
      </c>
      <c r="R31" s="34"/>
      <c r="S31" s="34">
        <v>2428.25</v>
      </c>
      <c r="T31" s="34"/>
      <c r="U31" s="34">
        <v>485</v>
      </c>
      <c r="V31" s="34"/>
      <c r="W31" s="34">
        <v>483.66</v>
      </c>
      <c r="X31" s="34"/>
      <c r="Y31" s="34">
        <v>501.5</v>
      </c>
      <c r="Z31" s="34"/>
      <c r="AA31" s="34">
        <v>250</v>
      </c>
      <c r="AB31" s="34"/>
      <c r="AC31" s="34">
        <v>250</v>
      </c>
      <c r="AD31" s="34"/>
      <c r="AE31" s="34">
        <v>250</v>
      </c>
      <c r="AF31" s="34"/>
      <c r="AG31" s="34">
        <f>ROUND(SUM(I31:AE31),5)</f>
        <v>8044.16</v>
      </c>
      <c r="AH31" s="34"/>
      <c r="AI31" s="34">
        <v>5000</v>
      </c>
      <c r="AJ31" s="54"/>
      <c r="AK31" s="34">
        <f t="shared" si="3"/>
        <v>3044.16</v>
      </c>
    </row>
    <row r="32" spans="1:37" ht="15.75" thickBot="1" x14ac:dyDescent="0.3">
      <c r="A32" s="1"/>
      <c r="B32" s="1"/>
      <c r="C32" s="1"/>
      <c r="D32" s="1"/>
      <c r="E32" s="1"/>
      <c r="F32" s="1" t="s">
        <v>43</v>
      </c>
      <c r="G32" s="1"/>
      <c r="H32" s="1"/>
      <c r="I32" s="56">
        <f>ROUND(SUM(I28:I31),5)</f>
        <v>2634</v>
      </c>
      <c r="J32" s="34"/>
      <c r="K32" s="56">
        <f>ROUND(SUM(K28:K31),5)</f>
        <v>3700.25</v>
      </c>
      <c r="L32" s="34"/>
      <c r="M32" s="56">
        <f>ROUND(SUM(M28:M31),5)</f>
        <v>6333</v>
      </c>
      <c r="N32" s="34"/>
      <c r="O32" s="56">
        <f>ROUND(SUM(O28:O31),5)</f>
        <v>12344.58</v>
      </c>
      <c r="P32" s="34"/>
      <c r="Q32" s="56">
        <f>ROUND(SUM(Q28:Q31),5)</f>
        <v>8437.52</v>
      </c>
      <c r="R32" s="34"/>
      <c r="S32" s="56">
        <f>ROUND(SUM(S28:S31),5)</f>
        <v>8823.18</v>
      </c>
      <c r="T32" s="34"/>
      <c r="U32" s="56">
        <f>ROUND(SUM(U28:U31),5)</f>
        <v>11553.95</v>
      </c>
      <c r="V32" s="34"/>
      <c r="W32" s="56">
        <f>ROUND(SUM(W28:W31),5)</f>
        <v>6347.91</v>
      </c>
      <c r="X32" s="34"/>
      <c r="Y32" s="56">
        <f>ROUND(SUM(Y28:Y31),5)</f>
        <v>4663.5</v>
      </c>
      <c r="Z32" s="34"/>
      <c r="AA32" s="56">
        <f>ROUND(SUM(AA28:AA31),5)</f>
        <v>3750</v>
      </c>
      <c r="AB32" s="34"/>
      <c r="AC32" s="56">
        <f>ROUND(SUM(AC28:AC31),5)</f>
        <v>3750</v>
      </c>
      <c r="AD32" s="34"/>
      <c r="AE32" s="56">
        <f>ROUND(SUM(AE28:AE31),5)</f>
        <v>3750</v>
      </c>
      <c r="AF32" s="34"/>
      <c r="AG32" s="56">
        <f>ROUND(SUM(I32:AE32),5)</f>
        <v>76087.89</v>
      </c>
      <c r="AH32" s="34"/>
      <c r="AI32" s="56">
        <f>ROUND(SUM(AI28:AI31),5)</f>
        <v>90000</v>
      </c>
      <c r="AJ32" s="54"/>
      <c r="AK32" s="56">
        <f>ROUND(SUM(AK28:AK31),5)</f>
        <v>-13912.11</v>
      </c>
    </row>
    <row r="33" spans="1:37" x14ac:dyDescent="0.25">
      <c r="A33" s="1"/>
      <c r="B33" s="1"/>
      <c r="C33" s="1"/>
      <c r="D33" s="1"/>
      <c r="E33" s="1" t="s">
        <v>44</v>
      </c>
      <c r="F33" s="1"/>
      <c r="G33" s="1"/>
      <c r="H33" s="1"/>
      <c r="I33" s="34">
        <f>ROUND(I23+I27+I32,5)</f>
        <v>4260.5</v>
      </c>
      <c r="J33" s="34"/>
      <c r="K33" s="34">
        <f>ROUND(K23+K27+K32,5)</f>
        <v>8156.03</v>
      </c>
      <c r="L33" s="34"/>
      <c r="M33" s="34">
        <f>ROUND(M23+M27+M32,5)</f>
        <v>33621.949999999997</v>
      </c>
      <c r="N33" s="34"/>
      <c r="O33" s="34">
        <f>ROUND(O23+O27+O32,5)</f>
        <v>41915.730000000003</v>
      </c>
      <c r="P33" s="34"/>
      <c r="Q33" s="34">
        <f>ROUND(Q23+Q27+Q32,5)</f>
        <v>47601.03</v>
      </c>
      <c r="R33" s="34"/>
      <c r="S33" s="34">
        <f>ROUND(S23+S27+S32,5)</f>
        <v>33621.29</v>
      </c>
      <c r="T33" s="34"/>
      <c r="U33" s="34">
        <f>ROUND(U23+U27+U32,5)</f>
        <v>16781.37</v>
      </c>
      <c r="V33" s="34"/>
      <c r="W33" s="34">
        <f>ROUND(W23+W27+W32,5)</f>
        <v>12950.91</v>
      </c>
      <c r="X33" s="34"/>
      <c r="Y33" s="34">
        <f>ROUND(Y23+Y27+Y32,5)</f>
        <v>10720.9</v>
      </c>
      <c r="Z33" s="34"/>
      <c r="AA33" s="34">
        <f>ROUND(AA23+AA27+AA32,5)</f>
        <v>6250</v>
      </c>
      <c r="AB33" s="34"/>
      <c r="AC33" s="34">
        <f>ROUND(AC23+AC27+AC32,5)</f>
        <v>6250</v>
      </c>
      <c r="AD33" s="34"/>
      <c r="AE33" s="34">
        <f>ROUND(AE23+AE27+AE32,5)</f>
        <v>6250</v>
      </c>
      <c r="AF33" s="34"/>
      <c r="AG33" s="34">
        <f>ROUND(SUM(I33:AE33),5)</f>
        <v>228379.71</v>
      </c>
      <c r="AH33" s="34"/>
      <c r="AI33" s="34">
        <f>ROUND(AI23+AI27+AI32,5)</f>
        <v>340000</v>
      </c>
      <c r="AJ33" s="54"/>
      <c r="AK33" s="34">
        <f>ROUND(AK23+AK27+AK32,5)</f>
        <v>-111620.29</v>
      </c>
    </row>
    <row r="34" spans="1:37" x14ac:dyDescent="0.25">
      <c r="A34" s="1"/>
      <c r="B34" s="1"/>
      <c r="C34" s="1"/>
      <c r="D34" s="1"/>
      <c r="E34" s="1" t="s">
        <v>45</v>
      </c>
      <c r="F34" s="1"/>
      <c r="G34" s="1"/>
      <c r="H34" s="1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54"/>
      <c r="AK34" s="34"/>
    </row>
    <row r="35" spans="1:37" x14ac:dyDescent="0.25">
      <c r="A35" s="1"/>
      <c r="B35" s="1"/>
      <c r="C35" s="1"/>
      <c r="D35" s="1"/>
      <c r="E35" s="1"/>
      <c r="F35" s="1" t="s">
        <v>46</v>
      </c>
      <c r="G35" s="1"/>
      <c r="H35" s="1"/>
      <c r="I35" s="34">
        <v>0</v>
      </c>
      <c r="J35" s="34"/>
      <c r="K35" s="34">
        <v>11969.84</v>
      </c>
      <c r="L35" s="34"/>
      <c r="M35" s="34">
        <v>0</v>
      </c>
      <c r="N35" s="34"/>
      <c r="O35" s="34">
        <v>0</v>
      </c>
      <c r="P35" s="34"/>
      <c r="Q35" s="34">
        <v>15142.45</v>
      </c>
      <c r="R35" s="34"/>
      <c r="S35" s="34">
        <v>0</v>
      </c>
      <c r="T35" s="34"/>
      <c r="U35" s="34">
        <v>0</v>
      </c>
      <c r="V35" s="34"/>
      <c r="W35" s="34">
        <v>15405.33</v>
      </c>
      <c r="X35" s="34"/>
      <c r="Y35" s="34">
        <v>0</v>
      </c>
      <c r="Z35" s="34"/>
      <c r="AA35" s="34">
        <v>0</v>
      </c>
      <c r="AB35" s="34"/>
      <c r="AC35" s="34">
        <v>15000</v>
      </c>
      <c r="AD35" s="34"/>
      <c r="AE35" s="34">
        <v>0</v>
      </c>
      <c r="AF35" s="34"/>
      <c r="AG35" s="34">
        <f t="shared" ref="AG35:AG49" si="4">ROUND(SUM(I35:AE35),5)</f>
        <v>57517.62</v>
      </c>
      <c r="AH35" s="34"/>
      <c r="AI35" s="34">
        <v>60000</v>
      </c>
      <c r="AJ35" s="54"/>
      <c r="AK35" s="34">
        <f t="shared" ref="AK35:AK53" si="5">+AG35-AI35</f>
        <v>-2482.3799999999974</v>
      </c>
    </row>
    <row r="36" spans="1:37" x14ac:dyDescent="0.25">
      <c r="A36" s="1"/>
      <c r="B36" s="1"/>
      <c r="C36" s="1"/>
      <c r="D36" s="1"/>
      <c r="E36" s="1"/>
      <c r="F36" s="1" t="s">
        <v>47</v>
      </c>
      <c r="G36" s="1"/>
      <c r="H36" s="1"/>
      <c r="I36" s="34">
        <v>0</v>
      </c>
      <c r="J36" s="34"/>
      <c r="K36" s="34">
        <v>0</v>
      </c>
      <c r="L36" s="34"/>
      <c r="M36" s="34">
        <v>0</v>
      </c>
      <c r="N36" s="34"/>
      <c r="O36" s="34">
        <v>35000</v>
      </c>
      <c r="P36" s="34"/>
      <c r="Q36" s="34">
        <v>35000</v>
      </c>
      <c r="R36" s="34"/>
      <c r="S36" s="34">
        <v>0</v>
      </c>
      <c r="T36" s="34"/>
      <c r="U36" s="34">
        <v>0</v>
      </c>
      <c r="V36" s="34"/>
      <c r="W36" s="34">
        <v>0</v>
      </c>
      <c r="X36" s="34"/>
      <c r="Y36" s="34">
        <v>0</v>
      </c>
      <c r="Z36" s="34"/>
      <c r="AA36" s="34">
        <v>0</v>
      </c>
      <c r="AB36" s="34"/>
      <c r="AC36" s="34">
        <v>0</v>
      </c>
      <c r="AD36" s="34"/>
      <c r="AE36" s="34">
        <v>0</v>
      </c>
      <c r="AF36" s="34"/>
      <c r="AG36" s="34">
        <f t="shared" si="4"/>
        <v>70000</v>
      </c>
      <c r="AH36" s="34"/>
      <c r="AI36" s="34">
        <v>70000</v>
      </c>
      <c r="AJ36" s="54"/>
      <c r="AK36" s="34">
        <f t="shared" si="5"/>
        <v>0</v>
      </c>
    </row>
    <row r="37" spans="1:37" x14ac:dyDescent="0.25">
      <c r="A37" s="1"/>
      <c r="B37" s="1"/>
      <c r="C37" s="1"/>
      <c r="D37" s="1"/>
      <c r="E37" s="1"/>
      <c r="F37" s="1" t="s">
        <v>48</v>
      </c>
      <c r="G37" s="1"/>
      <c r="H37" s="1"/>
      <c r="I37" s="34">
        <v>300</v>
      </c>
      <c r="J37" s="34"/>
      <c r="K37" s="34">
        <v>1350</v>
      </c>
      <c r="L37" s="34"/>
      <c r="M37" s="34">
        <v>750</v>
      </c>
      <c r="N37" s="34"/>
      <c r="O37" s="34">
        <v>150</v>
      </c>
      <c r="P37" s="34"/>
      <c r="Q37" s="34">
        <v>900</v>
      </c>
      <c r="R37" s="34"/>
      <c r="S37" s="34">
        <v>2100</v>
      </c>
      <c r="T37" s="34"/>
      <c r="U37" s="34">
        <v>1950</v>
      </c>
      <c r="V37" s="34"/>
      <c r="W37" s="34">
        <v>3535</v>
      </c>
      <c r="X37" s="34"/>
      <c r="Y37" s="34">
        <v>8100</v>
      </c>
      <c r="Z37" s="34"/>
      <c r="AA37" s="34"/>
      <c r="AB37" s="34"/>
      <c r="AC37" s="34"/>
      <c r="AD37" s="34"/>
      <c r="AE37" s="34"/>
      <c r="AF37" s="34"/>
      <c r="AG37" s="34">
        <f t="shared" si="4"/>
        <v>19135</v>
      </c>
      <c r="AH37" s="34"/>
      <c r="AI37" s="34">
        <v>0</v>
      </c>
      <c r="AJ37" s="54"/>
      <c r="AK37" s="34">
        <f t="shared" si="5"/>
        <v>19135</v>
      </c>
    </row>
    <row r="38" spans="1:37" x14ac:dyDescent="0.25">
      <c r="A38" s="1"/>
      <c r="B38" s="1"/>
      <c r="C38" s="1"/>
      <c r="D38" s="1"/>
      <c r="E38" s="1"/>
      <c r="F38" s="1" t="s">
        <v>49</v>
      </c>
      <c r="G38" s="1"/>
      <c r="H38" s="1"/>
      <c r="I38" s="34">
        <v>4860</v>
      </c>
      <c r="J38" s="34"/>
      <c r="K38" s="34">
        <v>3510</v>
      </c>
      <c r="L38" s="34"/>
      <c r="M38" s="34">
        <v>9400</v>
      </c>
      <c r="N38" s="34"/>
      <c r="O38" s="34">
        <v>4950</v>
      </c>
      <c r="P38" s="34"/>
      <c r="Q38" s="34">
        <v>7019</v>
      </c>
      <c r="R38" s="34"/>
      <c r="S38" s="34">
        <v>-270</v>
      </c>
      <c r="T38" s="34"/>
      <c r="U38" s="34">
        <v>30</v>
      </c>
      <c r="V38" s="34"/>
      <c r="W38" s="34">
        <v>70</v>
      </c>
      <c r="X38" s="34"/>
      <c r="Y38" s="34">
        <v>-120</v>
      </c>
      <c r="Z38" s="34"/>
      <c r="AA38" s="34">
        <v>0</v>
      </c>
      <c r="AB38" s="34"/>
      <c r="AC38" s="34">
        <v>0</v>
      </c>
      <c r="AD38" s="34"/>
      <c r="AE38" s="34">
        <v>0</v>
      </c>
      <c r="AF38" s="34"/>
      <c r="AG38" s="34">
        <f t="shared" si="4"/>
        <v>29449</v>
      </c>
      <c r="AH38" s="34"/>
      <c r="AI38" s="34">
        <v>40000</v>
      </c>
      <c r="AJ38" s="54"/>
      <c r="AK38" s="34">
        <f t="shared" si="5"/>
        <v>-10551</v>
      </c>
    </row>
    <row r="39" spans="1:37" x14ac:dyDescent="0.25">
      <c r="A39" s="1"/>
      <c r="B39" s="1"/>
      <c r="C39" s="1"/>
      <c r="D39" s="1"/>
      <c r="E39" s="1"/>
      <c r="F39" s="1" t="s">
        <v>50</v>
      </c>
      <c r="G39" s="1"/>
      <c r="H39" s="1"/>
      <c r="I39" s="34">
        <v>4767</v>
      </c>
      <c r="J39" s="34"/>
      <c r="K39" s="34">
        <v>8861</v>
      </c>
      <c r="L39" s="34"/>
      <c r="M39" s="34">
        <v>11045</v>
      </c>
      <c r="N39" s="34"/>
      <c r="O39" s="34">
        <v>6998</v>
      </c>
      <c r="P39" s="34"/>
      <c r="Q39" s="34">
        <v>9778</v>
      </c>
      <c r="R39" s="34"/>
      <c r="S39" s="34">
        <v>9191</v>
      </c>
      <c r="T39" s="34"/>
      <c r="U39" s="34">
        <v>1855</v>
      </c>
      <c r="V39" s="34"/>
      <c r="W39" s="34">
        <v>1210</v>
      </c>
      <c r="X39" s="34"/>
      <c r="Y39" s="34">
        <v>315</v>
      </c>
      <c r="Z39" s="34"/>
      <c r="AA39" s="34"/>
      <c r="AB39" s="34"/>
      <c r="AC39" s="34"/>
      <c r="AD39" s="34"/>
      <c r="AE39" s="34"/>
      <c r="AF39" s="34"/>
      <c r="AG39" s="34">
        <f t="shared" si="4"/>
        <v>54020</v>
      </c>
      <c r="AH39" s="34"/>
      <c r="AI39" s="34">
        <v>35000</v>
      </c>
      <c r="AJ39" s="54"/>
      <c r="AK39" s="34">
        <f t="shared" si="5"/>
        <v>19020</v>
      </c>
    </row>
    <row r="40" spans="1:37" x14ac:dyDescent="0.25">
      <c r="A40" s="1"/>
      <c r="B40" s="1"/>
      <c r="C40" s="1"/>
      <c r="D40" s="1"/>
      <c r="E40" s="1"/>
      <c r="F40" s="1" t="s">
        <v>51</v>
      </c>
      <c r="G40" s="1"/>
      <c r="H40" s="1"/>
      <c r="I40" s="34">
        <v>0</v>
      </c>
      <c r="J40" s="34"/>
      <c r="K40" s="34">
        <v>750</v>
      </c>
      <c r="L40" s="34"/>
      <c r="M40" s="34">
        <v>0</v>
      </c>
      <c r="N40" s="34"/>
      <c r="O40" s="34">
        <v>8750</v>
      </c>
      <c r="P40" s="34"/>
      <c r="Q40" s="34">
        <v>1500</v>
      </c>
      <c r="R40" s="34"/>
      <c r="S40" s="34">
        <v>-600</v>
      </c>
      <c r="T40" s="34"/>
      <c r="U40" s="34">
        <v>0</v>
      </c>
      <c r="V40" s="34"/>
      <c r="W40" s="34">
        <v>500</v>
      </c>
      <c r="X40" s="34"/>
      <c r="Y40" s="34">
        <v>0</v>
      </c>
      <c r="Z40" s="34"/>
      <c r="AA40" s="34">
        <v>0</v>
      </c>
      <c r="AB40" s="34"/>
      <c r="AC40" s="34">
        <v>0</v>
      </c>
      <c r="AD40" s="34"/>
      <c r="AE40" s="34">
        <v>0</v>
      </c>
      <c r="AF40" s="34"/>
      <c r="AG40" s="34">
        <f t="shared" si="4"/>
        <v>10900</v>
      </c>
      <c r="AH40" s="34"/>
      <c r="AI40" s="34">
        <v>1500</v>
      </c>
      <c r="AJ40" s="54"/>
      <c r="AK40" s="34">
        <f t="shared" si="5"/>
        <v>9400</v>
      </c>
    </row>
    <row r="41" spans="1:37" x14ac:dyDescent="0.25">
      <c r="A41" s="1"/>
      <c r="B41" s="1"/>
      <c r="C41" s="1"/>
      <c r="D41" s="1"/>
      <c r="E41" s="1"/>
      <c r="F41" s="1" t="s">
        <v>52</v>
      </c>
      <c r="G41" s="1"/>
      <c r="H41" s="1"/>
      <c r="I41" s="34">
        <v>0.34</v>
      </c>
      <c r="J41" s="34"/>
      <c r="K41" s="34">
        <v>0.38</v>
      </c>
      <c r="L41" s="34"/>
      <c r="M41" s="34">
        <v>0.38</v>
      </c>
      <c r="N41" s="34"/>
      <c r="O41" s="34">
        <v>0.39</v>
      </c>
      <c r="P41" s="34"/>
      <c r="Q41" s="34">
        <v>2.0699999999999998</v>
      </c>
      <c r="R41" s="34"/>
      <c r="S41" s="34">
        <v>0</v>
      </c>
      <c r="T41" s="34"/>
      <c r="U41" s="34">
        <v>0</v>
      </c>
      <c r="V41" s="34"/>
      <c r="W41" s="34">
        <v>27.01</v>
      </c>
      <c r="X41" s="34"/>
      <c r="Y41" s="34">
        <v>0</v>
      </c>
      <c r="Z41" s="34"/>
      <c r="AA41" s="34">
        <v>0</v>
      </c>
      <c r="AB41" s="34"/>
      <c r="AC41" s="34">
        <v>0</v>
      </c>
      <c r="AD41" s="34"/>
      <c r="AE41" s="34">
        <v>0</v>
      </c>
      <c r="AF41" s="34"/>
      <c r="AG41" s="34">
        <f t="shared" si="4"/>
        <v>30.57</v>
      </c>
      <c r="AH41" s="34"/>
      <c r="AI41" s="34">
        <v>1000</v>
      </c>
      <c r="AJ41" s="54"/>
      <c r="AK41" s="34">
        <f t="shared" si="5"/>
        <v>-969.43</v>
      </c>
    </row>
    <row r="42" spans="1:37" x14ac:dyDescent="0.25">
      <c r="A42" s="1"/>
      <c r="B42" s="1"/>
      <c r="C42" s="1"/>
      <c r="D42" s="1"/>
      <c r="E42" s="1"/>
      <c r="F42" s="1" t="s">
        <v>53</v>
      </c>
      <c r="G42" s="1"/>
      <c r="H42" s="1"/>
      <c r="I42" s="34">
        <v>0</v>
      </c>
      <c r="J42" s="34"/>
      <c r="K42" s="34">
        <v>0</v>
      </c>
      <c r="L42" s="34"/>
      <c r="M42" s="34">
        <v>0</v>
      </c>
      <c r="N42" s="34"/>
      <c r="O42" s="34">
        <v>0</v>
      </c>
      <c r="P42" s="34"/>
      <c r="Q42" s="34">
        <v>1050</v>
      </c>
      <c r="R42" s="34"/>
      <c r="S42" s="34">
        <v>0</v>
      </c>
      <c r="T42" s="34"/>
      <c r="U42" s="34">
        <v>0</v>
      </c>
      <c r="V42" s="34"/>
      <c r="W42" s="34">
        <v>0</v>
      </c>
      <c r="X42" s="34"/>
      <c r="Y42" s="34">
        <v>110</v>
      </c>
      <c r="Z42" s="34"/>
      <c r="AA42" s="34">
        <v>0</v>
      </c>
      <c r="AB42" s="34"/>
      <c r="AC42" s="34">
        <v>0</v>
      </c>
      <c r="AD42" s="34"/>
      <c r="AE42" s="34">
        <v>0</v>
      </c>
      <c r="AF42" s="34"/>
      <c r="AG42" s="34">
        <f t="shared" si="4"/>
        <v>1160</v>
      </c>
      <c r="AH42" s="34"/>
      <c r="AI42" s="34">
        <v>0</v>
      </c>
      <c r="AJ42" s="54"/>
      <c r="AK42" s="34">
        <f t="shared" si="5"/>
        <v>1160</v>
      </c>
    </row>
    <row r="43" spans="1:37" x14ac:dyDescent="0.25">
      <c r="A43" s="1"/>
      <c r="B43" s="1"/>
      <c r="C43" s="1"/>
      <c r="D43" s="1"/>
      <c r="E43" s="1"/>
      <c r="F43" s="1" t="s">
        <v>54</v>
      </c>
      <c r="G43" s="1"/>
      <c r="H43" s="1"/>
      <c r="I43" s="34">
        <v>-8099</v>
      </c>
      <c r="J43" s="34"/>
      <c r="K43" s="34">
        <v>1000</v>
      </c>
      <c r="L43" s="34"/>
      <c r="M43" s="34">
        <v>0</v>
      </c>
      <c r="N43" s="34"/>
      <c r="O43" s="34">
        <v>1013.95</v>
      </c>
      <c r="P43" s="34"/>
      <c r="Q43" s="34">
        <v>-3101</v>
      </c>
      <c r="R43" s="34"/>
      <c r="S43" s="34">
        <v>0</v>
      </c>
      <c r="T43" s="34"/>
      <c r="U43" s="34">
        <v>-2858.91</v>
      </c>
      <c r="V43" s="34"/>
      <c r="W43" s="34">
        <v>0</v>
      </c>
      <c r="X43" s="34"/>
      <c r="Y43" s="34">
        <v>500</v>
      </c>
      <c r="Z43" s="34"/>
      <c r="AA43" s="34">
        <v>0</v>
      </c>
      <c r="AB43" s="34"/>
      <c r="AC43" s="34">
        <v>0</v>
      </c>
      <c r="AD43" s="34"/>
      <c r="AE43" s="34">
        <v>0</v>
      </c>
      <c r="AF43" s="34"/>
      <c r="AG43" s="34">
        <f t="shared" si="4"/>
        <v>-11544.96</v>
      </c>
      <c r="AH43" s="34"/>
      <c r="AI43" s="34">
        <v>0</v>
      </c>
      <c r="AJ43" s="54"/>
      <c r="AK43" s="34">
        <f t="shared" si="5"/>
        <v>-11544.96</v>
      </c>
    </row>
    <row r="44" spans="1:37" x14ac:dyDescent="0.25">
      <c r="A44" s="1"/>
      <c r="B44" s="1"/>
      <c r="C44" s="1"/>
      <c r="D44" s="1"/>
      <c r="E44" s="1"/>
      <c r="F44" s="1" t="s">
        <v>55</v>
      </c>
      <c r="G44" s="1"/>
      <c r="H44" s="1"/>
      <c r="I44" s="34">
        <v>0</v>
      </c>
      <c r="J44" s="34"/>
      <c r="K44" s="34">
        <v>100</v>
      </c>
      <c r="L44" s="34"/>
      <c r="M44" s="34">
        <v>25</v>
      </c>
      <c r="N44" s="34"/>
      <c r="O44" s="34">
        <v>325</v>
      </c>
      <c r="P44" s="34"/>
      <c r="Q44" s="34">
        <v>0</v>
      </c>
      <c r="R44" s="34"/>
      <c r="S44" s="34">
        <v>300</v>
      </c>
      <c r="T44" s="34"/>
      <c r="U44" s="34">
        <v>150</v>
      </c>
      <c r="V44" s="34"/>
      <c r="W44" s="34">
        <v>145</v>
      </c>
      <c r="X44" s="34"/>
      <c r="Y44" s="34">
        <v>75</v>
      </c>
      <c r="Z44" s="34"/>
      <c r="AA44" s="34">
        <v>0</v>
      </c>
      <c r="AB44" s="34"/>
      <c r="AC44" s="34">
        <v>0</v>
      </c>
      <c r="AD44" s="34"/>
      <c r="AE44" s="34">
        <v>0</v>
      </c>
      <c r="AF44" s="34"/>
      <c r="AG44" s="34">
        <f t="shared" si="4"/>
        <v>1120</v>
      </c>
      <c r="AH44" s="34"/>
      <c r="AI44" s="34">
        <v>1000</v>
      </c>
      <c r="AJ44" s="54"/>
      <c r="AK44" s="34">
        <f t="shared" si="5"/>
        <v>120</v>
      </c>
    </row>
    <row r="45" spans="1:37" x14ac:dyDescent="0.25">
      <c r="A45" s="1"/>
      <c r="B45" s="1"/>
      <c r="C45" s="1"/>
      <c r="D45" s="1"/>
      <c r="E45" s="1"/>
      <c r="F45" s="1" t="s">
        <v>56</v>
      </c>
      <c r="G45" s="1"/>
      <c r="H45" s="1"/>
      <c r="I45" s="34">
        <v>15194.46</v>
      </c>
      <c r="J45" s="34"/>
      <c r="K45" s="34">
        <v>2861</v>
      </c>
      <c r="L45" s="34"/>
      <c r="M45" s="34">
        <v>1090</v>
      </c>
      <c r="N45" s="34"/>
      <c r="O45" s="34">
        <v>1743.7</v>
      </c>
      <c r="P45" s="34"/>
      <c r="Q45" s="34">
        <v>2129</v>
      </c>
      <c r="R45" s="34"/>
      <c r="S45" s="34">
        <v>1678.55</v>
      </c>
      <c r="T45" s="34"/>
      <c r="U45" s="34">
        <v>3441</v>
      </c>
      <c r="V45" s="34"/>
      <c r="W45" s="34">
        <v>1316.25</v>
      </c>
      <c r="X45" s="34"/>
      <c r="Y45" s="34">
        <v>550.75</v>
      </c>
      <c r="Z45" s="34"/>
      <c r="AA45" s="34">
        <v>0</v>
      </c>
      <c r="AB45" s="34"/>
      <c r="AC45" s="34">
        <v>0</v>
      </c>
      <c r="AD45" s="34"/>
      <c r="AE45" s="34">
        <v>0</v>
      </c>
      <c r="AF45" s="34"/>
      <c r="AG45" s="34">
        <f t="shared" si="4"/>
        <v>30004.71</v>
      </c>
      <c r="AH45" s="34"/>
      <c r="AI45" s="34">
        <v>2500</v>
      </c>
      <c r="AJ45" s="54"/>
      <c r="AK45" s="34">
        <f t="shared" si="5"/>
        <v>27504.71</v>
      </c>
    </row>
    <row r="46" spans="1:37" x14ac:dyDescent="0.25">
      <c r="A46" s="1"/>
      <c r="B46" s="1"/>
      <c r="C46" s="1"/>
      <c r="D46" s="1"/>
      <c r="E46" s="1"/>
      <c r="F46" s="1" t="s">
        <v>57</v>
      </c>
      <c r="G46" s="1"/>
      <c r="H46" s="1"/>
      <c r="I46" s="34">
        <v>0</v>
      </c>
      <c r="J46" s="34"/>
      <c r="K46" s="34">
        <v>0</v>
      </c>
      <c r="L46" s="34"/>
      <c r="M46" s="34">
        <v>0</v>
      </c>
      <c r="N46" s="34"/>
      <c r="O46" s="34">
        <v>0</v>
      </c>
      <c r="P46" s="34"/>
      <c r="Q46" s="34">
        <v>0</v>
      </c>
      <c r="R46" s="34"/>
      <c r="S46" s="34">
        <v>0</v>
      </c>
      <c r="T46" s="34"/>
      <c r="U46" s="34">
        <v>24007.45</v>
      </c>
      <c r="V46" s="34"/>
      <c r="W46" s="34">
        <v>0</v>
      </c>
      <c r="X46" s="34"/>
      <c r="Y46" s="34">
        <v>0</v>
      </c>
      <c r="Z46" s="34"/>
      <c r="AA46" s="34">
        <v>0</v>
      </c>
      <c r="AB46" s="34"/>
      <c r="AC46" s="34">
        <v>0</v>
      </c>
      <c r="AD46" s="34"/>
      <c r="AE46" s="34">
        <v>0</v>
      </c>
      <c r="AF46" s="34"/>
      <c r="AG46" s="34">
        <f t="shared" si="4"/>
        <v>24007.45</v>
      </c>
      <c r="AH46" s="34"/>
      <c r="AI46" s="34">
        <v>0</v>
      </c>
      <c r="AJ46" s="54"/>
      <c r="AK46" s="34">
        <f t="shared" si="5"/>
        <v>24007.45</v>
      </c>
    </row>
    <row r="47" spans="1:37" x14ac:dyDescent="0.25">
      <c r="A47" s="1"/>
      <c r="B47" s="1"/>
      <c r="C47" s="1"/>
      <c r="D47" s="1"/>
      <c r="E47" s="1"/>
      <c r="F47" s="1" t="s">
        <v>58</v>
      </c>
      <c r="G47" s="1"/>
      <c r="H47" s="1"/>
      <c r="I47" s="34">
        <v>0</v>
      </c>
      <c r="J47" s="34"/>
      <c r="K47" s="34">
        <v>0</v>
      </c>
      <c r="L47" s="34"/>
      <c r="M47" s="34">
        <v>501</v>
      </c>
      <c r="N47" s="34"/>
      <c r="O47" s="34">
        <v>0</v>
      </c>
      <c r="P47" s="34"/>
      <c r="Q47" s="34">
        <v>0</v>
      </c>
      <c r="R47" s="34"/>
      <c r="S47" s="34">
        <v>0</v>
      </c>
      <c r="T47" s="34"/>
      <c r="U47" s="34">
        <v>0</v>
      </c>
      <c r="V47" s="34"/>
      <c r="W47" s="34">
        <v>0</v>
      </c>
      <c r="X47" s="34"/>
      <c r="Y47" s="34">
        <v>0</v>
      </c>
      <c r="Z47" s="34"/>
      <c r="AA47" s="34">
        <v>0</v>
      </c>
      <c r="AB47" s="34"/>
      <c r="AC47" s="34">
        <v>0</v>
      </c>
      <c r="AD47" s="34"/>
      <c r="AE47" s="34">
        <v>0</v>
      </c>
      <c r="AF47" s="34"/>
      <c r="AG47" s="34">
        <f t="shared" si="4"/>
        <v>501</v>
      </c>
      <c r="AH47" s="34"/>
      <c r="AI47" s="34">
        <v>0</v>
      </c>
      <c r="AJ47" s="54"/>
      <c r="AK47" s="34">
        <f t="shared" si="5"/>
        <v>501</v>
      </c>
    </row>
    <row r="48" spans="1:37" x14ac:dyDescent="0.25">
      <c r="A48" s="1"/>
      <c r="B48" s="1"/>
      <c r="C48" s="1"/>
      <c r="D48" s="1"/>
      <c r="E48" s="1"/>
      <c r="F48" s="1" t="s">
        <v>59</v>
      </c>
      <c r="G48" s="1"/>
      <c r="H48" s="1"/>
      <c r="I48" s="34">
        <v>1206.54</v>
      </c>
      <c r="J48" s="34"/>
      <c r="K48" s="34">
        <v>1041.1600000000001</v>
      </c>
      <c r="L48" s="34"/>
      <c r="M48" s="34">
        <v>1082.68</v>
      </c>
      <c r="N48" s="34"/>
      <c r="O48" s="34">
        <v>2385.96</v>
      </c>
      <c r="P48" s="34"/>
      <c r="Q48" s="34">
        <v>1325.86</v>
      </c>
      <c r="R48" s="34"/>
      <c r="S48" s="34">
        <v>1427.78</v>
      </c>
      <c r="T48" s="34"/>
      <c r="U48" s="34">
        <v>4672.7</v>
      </c>
      <c r="V48" s="34"/>
      <c r="W48" s="34">
        <v>1773.21</v>
      </c>
      <c r="X48" s="34"/>
      <c r="Y48" s="34">
        <v>3421.11</v>
      </c>
      <c r="Z48" s="34"/>
      <c r="AA48" s="34">
        <v>0</v>
      </c>
      <c r="AB48" s="34"/>
      <c r="AC48" s="34">
        <v>0</v>
      </c>
      <c r="AD48" s="34"/>
      <c r="AE48" s="34">
        <v>0</v>
      </c>
      <c r="AF48" s="34"/>
      <c r="AG48" s="34">
        <f t="shared" si="4"/>
        <v>18337</v>
      </c>
      <c r="AH48" s="34"/>
      <c r="AI48" s="34">
        <v>0</v>
      </c>
      <c r="AJ48" s="54"/>
      <c r="AK48" s="34">
        <f t="shared" si="5"/>
        <v>18337</v>
      </c>
    </row>
    <row r="49" spans="1:37" x14ac:dyDescent="0.25">
      <c r="A49" s="1"/>
      <c r="B49" s="1"/>
      <c r="C49" s="1"/>
      <c r="D49" s="1"/>
      <c r="E49" s="1"/>
      <c r="F49" s="1" t="s">
        <v>60</v>
      </c>
      <c r="G49" s="1"/>
      <c r="H49" s="1"/>
      <c r="I49" s="34">
        <v>-17885.29</v>
      </c>
      <c r="J49" s="34"/>
      <c r="K49" s="34">
        <v>363</v>
      </c>
      <c r="L49" s="34"/>
      <c r="M49" s="34">
        <v>-8279.27</v>
      </c>
      <c r="N49" s="34"/>
      <c r="O49" s="34">
        <v>11012.25</v>
      </c>
      <c r="P49" s="34"/>
      <c r="Q49" s="34">
        <v>-17860.86</v>
      </c>
      <c r="R49" s="34"/>
      <c r="S49" s="34">
        <v>-25395.47</v>
      </c>
      <c r="T49" s="34"/>
      <c r="U49" s="34">
        <v>-12508.37</v>
      </c>
      <c r="V49" s="34"/>
      <c r="W49" s="34">
        <v>17657.919999999998</v>
      </c>
      <c r="X49" s="34"/>
      <c r="Y49" s="34">
        <v>1358.16</v>
      </c>
      <c r="Z49" s="34"/>
      <c r="AA49" s="34">
        <v>0</v>
      </c>
      <c r="AB49" s="34"/>
      <c r="AC49" s="34">
        <v>0</v>
      </c>
      <c r="AD49" s="34"/>
      <c r="AE49" s="34">
        <v>0</v>
      </c>
      <c r="AF49" s="34"/>
      <c r="AG49" s="34">
        <f t="shared" si="4"/>
        <v>-51537.93</v>
      </c>
      <c r="AH49" s="34"/>
      <c r="AI49" s="34">
        <v>0</v>
      </c>
      <c r="AJ49" s="54"/>
      <c r="AK49" s="34">
        <f t="shared" si="5"/>
        <v>-51537.93</v>
      </c>
    </row>
    <row r="50" spans="1:37" x14ac:dyDescent="0.25">
      <c r="A50" s="1"/>
      <c r="B50" s="1"/>
      <c r="C50" s="1"/>
      <c r="D50" s="1"/>
      <c r="E50" s="1"/>
      <c r="F50" s="1" t="s">
        <v>61</v>
      </c>
      <c r="G50" s="1"/>
      <c r="H50" s="1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54"/>
      <c r="AK50" s="34">
        <f t="shared" si="5"/>
        <v>0</v>
      </c>
    </row>
    <row r="51" spans="1:37" s="66" customFormat="1" x14ac:dyDescent="0.25">
      <c r="A51" s="64"/>
      <c r="B51" s="64"/>
      <c r="C51" s="64"/>
      <c r="D51" s="64"/>
      <c r="E51" s="64"/>
      <c r="F51" s="64"/>
      <c r="G51" s="64" t="s">
        <v>401</v>
      </c>
      <c r="H51" s="64"/>
      <c r="I51" s="37">
        <v>0</v>
      </c>
      <c r="J51" s="37"/>
      <c r="K51" s="37">
        <v>0</v>
      </c>
      <c r="L51" s="37"/>
      <c r="M51" s="37">
        <v>0</v>
      </c>
      <c r="N51" s="37"/>
      <c r="O51" s="37">
        <v>0</v>
      </c>
      <c r="P51" s="37"/>
      <c r="Q51" s="37">
        <v>0</v>
      </c>
      <c r="R51" s="37"/>
      <c r="S51" s="37"/>
      <c r="T51" s="37"/>
      <c r="U51" s="37">
        <v>0</v>
      </c>
      <c r="V51" s="37"/>
      <c r="W51" s="37">
        <v>0</v>
      </c>
      <c r="X51" s="37"/>
      <c r="Y51" s="37">
        <v>482.3</v>
      </c>
      <c r="Z51" s="37"/>
      <c r="AA51" s="37">
        <v>0</v>
      </c>
      <c r="AB51" s="37"/>
      <c r="AC51" s="37">
        <v>0</v>
      </c>
      <c r="AD51" s="37"/>
      <c r="AE51" s="37">
        <v>0</v>
      </c>
      <c r="AF51" s="37"/>
      <c r="AG51" s="37">
        <f>ROUND(SUM(I51:AE51),5)</f>
        <v>482.3</v>
      </c>
      <c r="AH51" s="37"/>
      <c r="AI51" s="37">
        <v>23000</v>
      </c>
      <c r="AJ51" s="65"/>
      <c r="AK51" s="37">
        <f t="shared" ref="AK51" si="6">+AG51-AI51</f>
        <v>-22517.7</v>
      </c>
    </row>
    <row r="52" spans="1:37" s="66" customFormat="1" x14ac:dyDescent="0.25">
      <c r="A52" s="64"/>
      <c r="B52" s="64"/>
      <c r="C52" s="64"/>
      <c r="D52" s="64"/>
      <c r="E52" s="64"/>
      <c r="F52" s="64"/>
      <c r="G52" s="64" t="s">
        <v>402</v>
      </c>
      <c r="H52" s="64"/>
      <c r="I52" s="37">
        <v>0</v>
      </c>
      <c r="J52" s="37"/>
      <c r="K52" s="37">
        <v>0</v>
      </c>
      <c r="L52" s="37"/>
      <c r="M52" s="37">
        <v>0</v>
      </c>
      <c r="N52" s="37"/>
      <c r="O52" s="37">
        <v>0</v>
      </c>
      <c r="P52" s="37"/>
      <c r="Q52" s="37">
        <v>0</v>
      </c>
      <c r="R52" s="37"/>
      <c r="S52" s="37"/>
      <c r="T52" s="37"/>
      <c r="U52" s="37">
        <v>0</v>
      </c>
      <c r="V52" s="37"/>
      <c r="W52" s="37">
        <v>0</v>
      </c>
      <c r="X52" s="37"/>
      <c r="Y52" s="37">
        <v>7709.73</v>
      </c>
      <c r="Z52" s="37"/>
      <c r="AA52" s="37">
        <v>0</v>
      </c>
      <c r="AB52" s="37"/>
      <c r="AC52" s="37">
        <v>0</v>
      </c>
      <c r="AD52" s="37"/>
      <c r="AE52" s="37">
        <v>0</v>
      </c>
      <c r="AF52" s="37"/>
      <c r="AG52" s="37">
        <f>ROUND(SUM(I52:AE52),5)</f>
        <v>7709.73</v>
      </c>
      <c r="AH52" s="37"/>
      <c r="AI52" s="37">
        <v>23000</v>
      </c>
      <c r="AJ52" s="65"/>
      <c r="AK52" s="37">
        <f t="shared" ref="AK52" si="7">+AG52-AI52</f>
        <v>-15290.27</v>
      </c>
    </row>
    <row r="53" spans="1:37" ht="15.75" thickBot="1" x14ac:dyDescent="0.3">
      <c r="A53" s="1"/>
      <c r="B53" s="1"/>
      <c r="C53" s="1"/>
      <c r="D53" s="1"/>
      <c r="E53" s="1"/>
      <c r="F53" s="1"/>
      <c r="G53" s="1" t="s">
        <v>62</v>
      </c>
      <c r="H53" s="1"/>
      <c r="I53" s="55">
        <v>0</v>
      </c>
      <c r="J53" s="34"/>
      <c r="K53" s="55">
        <v>0</v>
      </c>
      <c r="L53" s="34"/>
      <c r="M53" s="55">
        <v>0</v>
      </c>
      <c r="N53" s="34"/>
      <c r="O53" s="55">
        <v>0</v>
      </c>
      <c r="P53" s="34"/>
      <c r="Q53" s="55">
        <v>0</v>
      </c>
      <c r="R53" s="34"/>
      <c r="S53" s="55">
        <v>34910.74</v>
      </c>
      <c r="T53" s="34"/>
      <c r="U53" s="55">
        <v>0</v>
      </c>
      <c r="V53" s="34"/>
      <c r="W53" s="55">
        <v>0</v>
      </c>
      <c r="X53" s="34"/>
      <c r="Y53" s="55">
        <v>0</v>
      </c>
      <c r="Z53" s="34"/>
      <c r="AA53" s="55">
        <v>0</v>
      </c>
      <c r="AB53" s="34"/>
      <c r="AC53" s="55">
        <v>0</v>
      </c>
      <c r="AD53" s="34"/>
      <c r="AE53" s="55">
        <v>0</v>
      </c>
      <c r="AF53" s="34"/>
      <c r="AG53" s="55">
        <f>ROUND(SUM(I53:AE53),5)</f>
        <v>34910.74</v>
      </c>
      <c r="AH53" s="34"/>
      <c r="AI53" s="55">
        <v>23000</v>
      </c>
      <c r="AJ53" s="54"/>
      <c r="AK53" s="55">
        <f t="shared" si="5"/>
        <v>11910.739999999998</v>
      </c>
    </row>
    <row r="54" spans="1:37" x14ac:dyDescent="0.25">
      <c r="A54" s="1"/>
      <c r="B54" s="1"/>
      <c r="C54" s="1"/>
      <c r="D54" s="1"/>
      <c r="E54" s="1"/>
      <c r="F54" s="1" t="s">
        <v>63</v>
      </c>
      <c r="G54" s="1"/>
      <c r="H54" s="1"/>
      <c r="I54" s="34">
        <f>ROUND(SUM(I50:I53),5)</f>
        <v>0</v>
      </c>
      <c r="J54" s="34"/>
      <c r="K54" s="34">
        <f>ROUND(SUM(K50:K53),5)</f>
        <v>0</v>
      </c>
      <c r="L54" s="34"/>
      <c r="M54" s="34">
        <f>ROUND(SUM(M50:M53),5)</f>
        <v>0</v>
      </c>
      <c r="N54" s="34"/>
      <c r="O54" s="34">
        <f>ROUND(SUM(O50:O53),5)</f>
        <v>0</v>
      </c>
      <c r="P54" s="34"/>
      <c r="Q54" s="34">
        <f>ROUND(SUM(Q50:Q53),5)</f>
        <v>0</v>
      </c>
      <c r="R54" s="34"/>
      <c r="S54" s="34">
        <f>ROUND(SUM(S50:S53),5)</f>
        <v>34910.74</v>
      </c>
      <c r="T54" s="34"/>
      <c r="U54" s="34">
        <f>ROUND(SUM(U50:U53),5)</f>
        <v>0</v>
      </c>
      <c r="V54" s="34"/>
      <c r="W54" s="34">
        <f>ROUND(SUM(W50:W53),5)</f>
        <v>0</v>
      </c>
      <c r="X54" s="34"/>
      <c r="Y54" s="34">
        <f>ROUND(SUM(Y50:Y53),5)</f>
        <v>8192.0300000000007</v>
      </c>
      <c r="Z54" s="34"/>
      <c r="AA54" s="34">
        <f>ROUND(SUM(AA50:AA53),5)</f>
        <v>0</v>
      </c>
      <c r="AB54" s="34"/>
      <c r="AC54" s="34">
        <f>ROUND(SUM(AC50:AC53),5)</f>
        <v>0</v>
      </c>
      <c r="AD54" s="34"/>
      <c r="AE54" s="34">
        <f>ROUND(SUM(AE50:AE53),5)</f>
        <v>0</v>
      </c>
      <c r="AF54" s="34"/>
      <c r="AG54" s="34">
        <f>ROUND(SUM(I54:AE54),5)</f>
        <v>43102.77</v>
      </c>
      <c r="AH54" s="34"/>
      <c r="AI54" s="34">
        <f>ROUND(SUM(AI50:AI53),5)</f>
        <v>69000</v>
      </c>
      <c r="AJ54" s="54"/>
      <c r="AK54" s="34">
        <f>ROUND(SUM(AK50:AK53),5)</f>
        <v>-25897.23</v>
      </c>
    </row>
    <row r="55" spans="1:37" x14ac:dyDescent="0.25">
      <c r="A55" s="1"/>
      <c r="B55" s="1"/>
      <c r="C55" s="1"/>
      <c r="D55" s="1"/>
      <c r="E55" s="1"/>
      <c r="F55" s="1" t="s">
        <v>64</v>
      </c>
      <c r="G55" s="1"/>
      <c r="H55" s="1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54"/>
      <c r="AK55" s="34"/>
    </row>
    <row r="56" spans="1:37" ht="15.75" thickBot="1" x14ac:dyDescent="0.3">
      <c r="A56" s="1"/>
      <c r="B56" s="1"/>
      <c r="C56" s="1"/>
      <c r="D56" s="1"/>
      <c r="E56" s="1"/>
      <c r="F56" s="1"/>
      <c r="G56" s="1" t="s">
        <v>65</v>
      </c>
      <c r="H56" s="1"/>
      <c r="I56" s="34">
        <v>0</v>
      </c>
      <c r="J56" s="34"/>
      <c r="K56" s="34">
        <v>0</v>
      </c>
      <c r="L56" s="34"/>
      <c r="M56" s="34">
        <v>0</v>
      </c>
      <c r="N56" s="34"/>
      <c r="O56" s="34">
        <v>0</v>
      </c>
      <c r="P56" s="34"/>
      <c r="Q56" s="34">
        <v>1700</v>
      </c>
      <c r="R56" s="34"/>
      <c r="S56" s="34">
        <v>0</v>
      </c>
      <c r="T56" s="34"/>
      <c r="U56" s="34">
        <v>0</v>
      </c>
      <c r="V56" s="34"/>
      <c r="W56" s="34">
        <v>33900.01</v>
      </c>
      <c r="X56" s="34"/>
      <c r="Y56" s="34">
        <v>60000</v>
      </c>
      <c r="Z56" s="34"/>
      <c r="AA56" s="34">
        <v>0</v>
      </c>
      <c r="AB56" s="34"/>
      <c r="AC56" s="34">
        <v>0</v>
      </c>
      <c r="AD56" s="34"/>
      <c r="AE56" s="34">
        <v>0</v>
      </c>
      <c r="AF56" s="34"/>
      <c r="AG56" s="34">
        <f>ROUND(SUM(I56:AE56),5)</f>
        <v>95600.01</v>
      </c>
      <c r="AH56" s="34"/>
      <c r="AI56" s="34">
        <v>0</v>
      </c>
      <c r="AJ56" s="54"/>
      <c r="AK56" s="34">
        <f>+AG56-AI56</f>
        <v>95600.01</v>
      </c>
    </row>
    <row r="57" spans="1:37" x14ac:dyDescent="0.25">
      <c r="A57" s="1"/>
      <c r="B57" s="1"/>
      <c r="C57" s="1"/>
      <c r="D57" s="1"/>
      <c r="E57" s="1"/>
      <c r="F57" s="1" t="s">
        <v>66</v>
      </c>
      <c r="G57" s="1"/>
      <c r="H57" s="1"/>
      <c r="I57" s="57">
        <f>ROUND(SUM(I55:I56),5)</f>
        <v>0</v>
      </c>
      <c r="J57" s="34"/>
      <c r="K57" s="57">
        <f>ROUND(SUM(K55:K56),5)</f>
        <v>0</v>
      </c>
      <c r="L57" s="34"/>
      <c r="M57" s="57">
        <f>ROUND(SUM(M55:M56),5)</f>
        <v>0</v>
      </c>
      <c r="N57" s="34"/>
      <c r="O57" s="57">
        <f>ROUND(SUM(O55:O56),5)</f>
        <v>0</v>
      </c>
      <c r="P57" s="34"/>
      <c r="Q57" s="57">
        <f>ROUND(SUM(Q55:Q56),5)</f>
        <v>1700</v>
      </c>
      <c r="R57" s="34"/>
      <c r="S57" s="57">
        <f>ROUND(SUM(S55:S56),5)</f>
        <v>0</v>
      </c>
      <c r="T57" s="34"/>
      <c r="U57" s="57">
        <f>ROUND(SUM(U55:U56),5)</f>
        <v>0</v>
      </c>
      <c r="V57" s="34"/>
      <c r="W57" s="57">
        <f>ROUND(SUM(W55:W56),5)</f>
        <v>33900.01</v>
      </c>
      <c r="X57" s="34"/>
      <c r="Y57" s="57">
        <f>ROUND(SUM(Y55:Y56),5)</f>
        <v>60000</v>
      </c>
      <c r="Z57" s="34"/>
      <c r="AA57" s="57">
        <f>ROUND(SUM(AA55:AA56),5)</f>
        <v>0</v>
      </c>
      <c r="AB57" s="34"/>
      <c r="AC57" s="57">
        <f>ROUND(SUM(AC55:AC56),5)</f>
        <v>0</v>
      </c>
      <c r="AD57" s="34"/>
      <c r="AE57" s="57">
        <f>ROUND(SUM(AE55:AE56),5)</f>
        <v>0</v>
      </c>
      <c r="AF57" s="34"/>
      <c r="AG57" s="57">
        <f>ROUND(SUM(I57:AE57),5)</f>
        <v>95600.01</v>
      </c>
      <c r="AH57" s="34"/>
      <c r="AI57" s="57">
        <f>ROUND(SUM(AI55:AI56),5)</f>
        <v>0</v>
      </c>
      <c r="AJ57" s="54"/>
      <c r="AK57" s="57">
        <f>ROUND(SUM(AK55:AK56),5)</f>
        <v>95600.01</v>
      </c>
    </row>
    <row r="58" spans="1:37" x14ac:dyDescent="0.25">
      <c r="A58" s="1"/>
      <c r="B58" s="1"/>
      <c r="C58" s="1"/>
      <c r="D58" s="1"/>
      <c r="E58" s="1"/>
      <c r="F58" s="1" t="s">
        <v>333</v>
      </c>
      <c r="G58" s="1"/>
      <c r="H58" s="1"/>
      <c r="I58" s="34"/>
      <c r="J58" s="34"/>
      <c r="K58" s="34"/>
      <c r="L58" s="34"/>
      <c r="M58" s="34"/>
      <c r="N58" s="34"/>
      <c r="O58" s="58"/>
      <c r="P58" s="34"/>
      <c r="Q58" s="34"/>
      <c r="R58" s="17"/>
      <c r="S58" s="34"/>
      <c r="T58" s="17"/>
      <c r="U58" s="34"/>
      <c r="V58" s="59"/>
      <c r="W58" s="34"/>
      <c r="X58" s="59"/>
      <c r="Y58" s="3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</row>
    <row r="59" spans="1:37" x14ac:dyDescent="0.25">
      <c r="A59" s="1"/>
      <c r="B59" s="1"/>
      <c r="C59" s="1"/>
      <c r="D59" s="1"/>
      <c r="E59" s="1"/>
      <c r="F59" s="1"/>
      <c r="G59" s="1" t="s">
        <v>334</v>
      </c>
      <c r="H59" s="1"/>
      <c r="I59" s="34"/>
      <c r="J59" s="34"/>
      <c r="K59" s="34"/>
      <c r="L59" s="34"/>
      <c r="M59" s="34"/>
      <c r="N59" s="34"/>
      <c r="O59" s="58"/>
      <c r="P59" s="34"/>
      <c r="Q59" s="34"/>
      <c r="R59" s="17"/>
      <c r="S59" s="34"/>
      <c r="T59" s="17"/>
      <c r="U59" s="34"/>
      <c r="V59" s="59"/>
      <c r="W59" s="34"/>
      <c r="X59" s="59"/>
      <c r="Y59" s="3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</row>
    <row r="60" spans="1:37" x14ac:dyDescent="0.25">
      <c r="A60" s="1"/>
      <c r="B60" s="1"/>
      <c r="C60" s="1"/>
      <c r="D60" s="1"/>
      <c r="E60" s="1"/>
      <c r="F60" s="1"/>
      <c r="G60" s="1" t="s">
        <v>335</v>
      </c>
      <c r="H60" s="1"/>
      <c r="I60" s="34"/>
      <c r="J60" s="34"/>
      <c r="K60" s="34"/>
      <c r="L60" s="34"/>
      <c r="M60" s="34"/>
      <c r="N60" s="34"/>
      <c r="O60" s="58"/>
      <c r="P60" s="34"/>
      <c r="Q60" s="34"/>
      <c r="R60" s="17"/>
      <c r="S60" s="34"/>
      <c r="T60" s="17"/>
      <c r="U60" s="34"/>
      <c r="V60" s="59"/>
      <c r="W60" s="34"/>
      <c r="X60" s="59"/>
      <c r="Y60" s="34"/>
      <c r="Z60" s="54"/>
      <c r="AA60" s="34">
        <v>50000</v>
      </c>
      <c r="AB60" s="54"/>
      <c r="AC60" s="54"/>
      <c r="AD60" s="54"/>
      <c r="AE60" s="54"/>
      <c r="AF60" s="54"/>
      <c r="AG60" s="34">
        <f t="shared" ref="AG60" si="8">ROUND(SUM(I60:AE60),5)</f>
        <v>50000</v>
      </c>
      <c r="AH60" s="54"/>
      <c r="AI60" s="34">
        <v>50000</v>
      </c>
      <c r="AJ60" s="54"/>
      <c r="AK60" s="34">
        <f>+AG60-AI60</f>
        <v>0</v>
      </c>
    </row>
    <row r="61" spans="1:37" ht="15.75" thickBot="1" x14ac:dyDescent="0.3">
      <c r="A61" s="1"/>
      <c r="B61" s="1"/>
      <c r="C61" s="1"/>
      <c r="D61" s="1"/>
      <c r="E61" s="1"/>
      <c r="F61" s="1"/>
      <c r="G61" s="1" t="s">
        <v>336</v>
      </c>
      <c r="H61" s="1"/>
      <c r="I61" s="37"/>
      <c r="J61" s="34"/>
      <c r="K61" s="37"/>
      <c r="L61" s="34"/>
      <c r="M61" s="37"/>
      <c r="N61" s="34"/>
      <c r="O61" s="60"/>
      <c r="P61" s="34"/>
      <c r="Q61" s="37"/>
      <c r="R61" s="17"/>
      <c r="S61" s="37"/>
      <c r="T61" s="17"/>
      <c r="U61" s="37"/>
      <c r="V61" s="59"/>
      <c r="W61" s="37"/>
      <c r="X61" s="59"/>
      <c r="Y61" s="37"/>
      <c r="Z61" s="54"/>
      <c r="AA61" s="37"/>
      <c r="AB61" s="54"/>
      <c r="AC61" s="37"/>
      <c r="AD61" s="54"/>
      <c r="AE61" s="37"/>
      <c r="AF61" s="54"/>
      <c r="AG61" s="37"/>
      <c r="AH61" s="54"/>
      <c r="AI61" s="37"/>
      <c r="AJ61" s="54"/>
      <c r="AK61" s="37"/>
    </row>
    <row r="62" spans="1:37" ht="15.75" thickBot="1" x14ac:dyDescent="0.3">
      <c r="A62" s="1"/>
      <c r="B62" s="1"/>
      <c r="C62" s="1"/>
      <c r="D62" s="1"/>
      <c r="E62" s="1"/>
      <c r="F62" s="1" t="s">
        <v>337</v>
      </c>
      <c r="G62" s="1"/>
      <c r="H62" s="1"/>
      <c r="I62" s="57">
        <f>SUM(I59:I61)</f>
        <v>0</v>
      </c>
      <c r="J62" s="34"/>
      <c r="K62" s="57">
        <f>SUM(K59:K61)</f>
        <v>0</v>
      </c>
      <c r="L62" s="34"/>
      <c r="M62" s="57">
        <f>SUM(M59:M61)</f>
        <v>0</v>
      </c>
      <c r="N62" s="34"/>
      <c r="O62" s="57">
        <f>SUM(O59:O61)</f>
        <v>0</v>
      </c>
      <c r="P62" s="34"/>
      <c r="Q62" s="57">
        <f>SUM(Q59:Q61)</f>
        <v>0</v>
      </c>
      <c r="R62" s="17"/>
      <c r="S62" s="57">
        <f>SUM(S59:S61)</f>
        <v>0</v>
      </c>
      <c r="T62" s="17"/>
      <c r="U62" s="57">
        <f>SUM(U59:U61)</f>
        <v>0</v>
      </c>
      <c r="V62" s="59"/>
      <c r="W62" s="57">
        <f>SUM(W59:W61)</f>
        <v>0</v>
      </c>
      <c r="X62" s="59"/>
      <c r="Y62" s="57">
        <f>SUM(Y59:Y61)</f>
        <v>0</v>
      </c>
      <c r="Z62" s="54"/>
      <c r="AA62" s="57">
        <f>SUM(AA59:AA61)</f>
        <v>50000</v>
      </c>
      <c r="AB62" s="54"/>
      <c r="AC62" s="57">
        <f>SUM(AC59:AC61)</f>
        <v>0</v>
      </c>
      <c r="AD62" s="54"/>
      <c r="AE62" s="57">
        <f>SUM(AE59:AE61)</f>
        <v>0</v>
      </c>
      <c r="AF62" s="54"/>
      <c r="AG62" s="57">
        <f>SUM(AG59:AG61)</f>
        <v>50000</v>
      </c>
      <c r="AH62" s="54"/>
      <c r="AI62" s="57">
        <f>SUM(AI59:AI61)</f>
        <v>50000</v>
      </c>
      <c r="AJ62" s="54"/>
      <c r="AK62" s="57">
        <f>SUM(AK59:AK61)</f>
        <v>0</v>
      </c>
    </row>
    <row r="63" spans="1:37" ht="15.75" thickBot="1" x14ac:dyDescent="0.3">
      <c r="A63" s="1"/>
      <c r="B63" s="1"/>
      <c r="C63" s="1"/>
      <c r="D63" s="1"/>
      <c r="E63" s="1" t="s">
        <v>67</v>
      </c>
      <c r="F63" s="1"/>
      <c r="G63" s="1"/>
      <c r="H63" s="1"/>
      <c r="I63" s="57">
        <f>ROUND(SUM(I34:I49)+I54+I57+I62,5)</f>
        <v>344.05</v>
      </c>
      <c r="J63" s="34"/>
      <c r="K63" s="57">
        <f>ROUND(SUM(K34:K49)+K54+K57+K62,5)</f>
        <v>31806.38</v>
      </c>
      <c r="L63" s="34"/>
      <c r="M63" s="57">
        <f>ROUND(SUM(M34:M49)+M54+M57+M62,5)</f>
        <v>15614.79</v>
      </c>
      <c r="N63" s="34"/>
      <c r="O63" s="57">
        <f>ROUND(SUM(O34:O49)+O54+O57+O62,5)</f>
        <v>72329.25</v>
      </c>
      <c r="P63" s="34"/>
      <c r="Q63" s="57">
        <f>ROUND(SUM(Q34:Q49)+Q54+Q57+Q62,5)</f>
        <v>54584.52</v>
      </c>
      <c r="R63" s="34"/>
      <c r="S63" s="57">
        <f>ROUND(SUM(S34:S49)+S54+S57+S62,5)</f>
        <v>23342.6</v>
      </c>
      <c r="T63" s="34"/>
      <c r="U63" s="57">
        <f>ROUND(SUM(U34:U49)+U54+U57+U62,5)</f>
        <v>20738.87</v>
      </c>
      <c r="V63" s="34"/>
      <c r="W63" s="57">
        <f>ROUND(SUM(W34:W49)+W54+W57+W62,5)</f>
        <v>75539.73</v>
      </c>
      <c r="X63" s="34"/>
      <c r="Y63" s="57">
        <f>ROUND(SUM(Y34:Y49)+Y54+Y57+Y62,5)</f>
        <v>82502.05</v>
      </c>
      <c r="Z63" s="34"/>
      <c r="AA63" s="57">
        <f>ROUND(SUM(AA34:AA49)+AA54+AA57+AA62,5)</f>
        <v>50000</v>
      </c>
      <c r="AB63" s="34"/>
      <c r="AC63" s="57">
        <f>ROUND(SUM(AC34:AC49)+AC54+AC57+AC62,5)</f>
        <v>15000</v>
      </c>
      <c r="AD63" s="34"/>
      <c r="AE63" s="57">
        <f>ROUND(SUM(AE34:AE49)+AE54+AE57+AE62,5)</f>
        <v>0</v>
      </c>
      <c r="AF63" s="34"/>
      <c r="AG63" s="57">
        <f>ROUND(SUM(AG34:AG49)+AG54+AG57+AG62,5)</f>
        <v>441802.23999999999</v>
      </c>
      <c r="AH63" s="34"/>
      <c r="AI63" s="57">
        <f>ROUND(SUM(AI34:AI49)+AI54+AI57+AI62,5)</f>
        <v>330000</v>
      </c>
      <c r="AJ63" s="54"/>
      <c r="AK63" s="57">
        <f>ROUND(SUM(AK34:AK49)+AK54+AK57+AK62,5)</f>
        <v>111802.24000000001</v>
      </c>
    </row>
    <row r="64" spans="1:37" ht="15.75" thickBot="1" x14ac:dyDescent="0.3">
      <c r="A64" s="1"/>
      <c r="B64" s="1"/>
      <c r="C64" s="1"/>
      <c r="D64" s="1" t="s">
        <v>68</v>
      </c>
      <c r="E64" s="1"/>
      <c r="F64" s="1"/>
      <c r="G64" s="1"/>
      <c r="H64" s="1"/>
      <c r="I64" s="56">
        <f>ROUND(I3+I22+I33+I63,5)</f>
        <v>331579.95</v>
      </c>
      <c r="J64" s="34"/>
      <c r="K64" s="56">
        <f>ROUND(K3+K22+K33+K63,5)</f>
        <v>492472.89</v>
      </c>
      <c r="L64" s="34"/>
      <c r="M64" s="56">
        <f>ROUND(M3+M22+M33+M63,5)</f>
        <v>550080.64</v>
      </c>
      <c r="N64" s="34"/>
      <c r="O64" s="56">
        <f>ROUND(O3+O22+O33+O63,5)</f>
        <v>583305.77</v>
      </c>
      <c r="P64" s="34"/>
      <c r="Q64" s="56">
        <f>ROUND(Q3+Q22+Q33+Q63,5)</f>
        <v>671975.21</v>
      </c>
      <c r="R64" s="34"/>
      <c r="S64" s="56">
        <f>ROUND(S3+S22+S33+S63,5)</f>
        <v>505361.77</v>
      </c>
      <c r="T64" s="34"/>
      <c r="U64" s="56">
        <f>ROUND(U3+U22+U33+U63,5)</f>
        <v>932423.55</v>
      </c>
      <c r="V64" s="34"/>
      <c r="W64" s="56">
        <f>ROUND(W3+W22+W33+W63,5)</f>
        <v>340267.07</v>
      </c>
      <c r="X64" s="34"/>
      <c r="Y64" s="56">
        <f>ROUND(Y3+Y22+Y33+Y63,5)</f>
        <v>188613.95</v>
      </c>
      <c r="Z64" s="34"/>
      <c r="AA64" s="56">
        <f>ROUND(AA3+AA22+AA33+AA63,5)</f>
        <v>148873.60999999999</v>
      </c>
      <c r="AB64" s="34"/>
      <c r="AC64" s="56">
        <f>ROUND(AC3+AC22+AC33+AC63,5)</f>
        <v>35098</v>
      </c>
      <c r="AD64" s="34"/>
      <c r="AE64" s="56">
        <f>ROUND(AE3+AE22+AE33+AE63,5)</f>
        <v>18618</v>
      </c>
      <c r="AF64" s="34"/>
      <c r="AG64" s="56">
        <f>ROUND(SUM(I64:AE64),5)</f>
        <v>4798670.41</v>
      </c>
      <c r="AH64" s="34"/>
      <c r="AI64" s="56">
        <f>ROUND(AI3+AI22+AI33+AI63,5)</f>
        <v>4510000</v>
      </c>
      <c r="AJ64" s="54"/>
      <c r="AK64" s="56">
        <f>ROUND(AK3+AK22+AK33+AK63,5)</f>
        <v>288670.40999999997</v>
      </c>
    </row>
    <row r="65" spans="1:37" x14ac:dyDescent="0.25">
      <c r="A65" s="1"/>
      <c r="B65" s="1"/>
      <c r="C65" s="1" t="s">
        <v>69</v>
      </c>
      <c r="D65" s="1"/>
      <c r="E65" s="1"/>
      <c r="F65" s="1"/>
      <c r="G65" s="1"/>
      <c r="H65" s="1"/>
      <c r="I65" s="34">
        <f>I64</f>
        <v>331579.95</v>
      </c>
      <c r="J65" s="34"/>
      <c r="K65" s="34">
        <f>K64</f>
        <v>492472.89</v>
      </c>
      <c r="L65" s="34"/>
      <c r="M65" s="34">
        <f>M64</f>
        <v>550080.64</v>
      </c>
      <c r="N65" s="34"/>
      <c r="O65" s="34">
        <f>O64</f>
        <v>583305.77</v>
      </c>
      <c r="P65" s="34"/>
      <c r="Q65" s="34">
        <f>Q64</f>
        <v>671975.21</v>
      </c>
      <c r="R65" s="34"/>
      <c r="S65" s="34">
        <f>S64</f>
        <v>505361.77</v>
      </c>
      <c r="T65" s="34"/>
      <c r="U65" s="34">
        <f>U64</f>
        <v>932423.55</v>
      </c>
      <c r="V65" s="34"/>
      <c r="W65" s="34">
        <f>W64</f>
        <v>340267.07</v>
      </c>
      <c r="X65" s="34"/>
      <c r="Y65" s="34">
        <f>Y64</f>
        <v>188613.95</v>
      </c>
      <c r="Z65" s="34"/>
      <c r="AA65" s="34">
        <f>AA64</f>
        <v>148873.60999999999</v>
      </c>
      <c r="AB65" s="34"/>
      <c r="AC65" s="34">
        <f>AC64</f>
        <v>35098</v>
      </c>
      <c r="AD65" s="34"/>
      <c r="AE65" s="34">
        <f>AE64</f>
        <v>18618</v>
      </c>
      <c r="AF65" s="34"/>
      <c r="AG65" s="34">
        <f>ROUND(SUM(I65:AE65),5)</f>
        <v>4798670.41</v>
      </c>
      <c r="AH65" s="34"/>
      <c r="AI65" s="34">
        <f>AI64</f>
        <v>4510000</v>
      </c>
      <c r="AJ65" s="54"/>
      <c r="AK65" s="34">
        <f>AK64</f>
        <v>288670.40999999997</v>
      </c>
    </row>
    <row r="66" spans="1:37" x14ac:dyDescent="0.25">
      <c r="A66" s="1"/>
      <c r="B66" s="1"/>
      <c r="C66" s="1"/>
      <c r="D66" s="1" t="s">
        <v>70</v>
      </c>
      <c r="E66" s="1"/>
      <c r="F66" s="1"/>
      <c r="G66" s="1"/>
      <c r="H66" s="1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54"/>
      <c r="AK66" s="34"/>
    </row>
    <row r="67" spans="1:37" x14ac:dyDescent="0.25">
      <c r="A67" s="1"/>
      <c r="B67" s="1"/>
      <c r="C67" s="1"/>
      <c r="D67" s="1"/>
      <c r="E67" s="1" t="s">
        <v>71</v>
      </c>
      <c r="F67" s="1"/>
      <c r="G67" s="1"/>
      <c r="H67" s="1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54"/>
      <c r="AK67" s="34"/>
    </row>
    <row r="68" spans="1:37" x14ac:dyDescent="0.25">
      <c r="A68" s="1"/>
      <c r="B68" s="1"/>
      <c r="C68" s="1"/>
      <c r="D68" s="1"/>
      <c r="E68" s="1"/>
      <c r="F68" s="1" t="s">
        <v>72</v>
      </c>
      <c r="G68" s="1"/>
      <c r="H68" s="1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54"/>
      <c r="AK68" s="34"/>
    </row>
    <row r="69" spans="1:37" x14ac:dyDescent="0.25">
      <c r="A69" s="1"/>
      <c r="B69" s="1"/>
      <c r="C69" s="1"/>
      <c r="D69" s="1"/>
      <c r="E69" s="1"/>
      <c r="F69" s="1"/>
      <c r="G69" s="1" t="s">
        <v>73</v>
      </c>
      <c r="H69" s="1"/>
      <c r="I69" s="34">
        <v>-2479.66</v>
      </c>
      <c r="J69" s="34"/>
      <c r="K69" s="34">
        <v>2452.29</v>
      </c>
      <c r="L69" s="34"/>
      <c r="M69" s="34">
        <v>4731.66</v>
      </c>
      <c r="N69" s="34"/>
      <c r="O69" s="34">
        <v>7332.51</v>
      </c>
      <c r="P69" s="34"/>
      <c r="Q69" s="34">
        <v>3728.09</v>
      </c>
      <c r="R69" s="34"/>
      <c r="S69" s="34">
        <v>5965.9</v>
      </c>
      <c r="T69" s="34"/>
      <c r="U69" s="34">
        <v>7051.98</v>
      </c>
      <c r="V69" s="34"/>
      <c r="W69" s="34">
        <v>4013.04</v>
      </c>
      <c r="X69" s="34"/>
      <c r="Y69" s="34">
        <v>2718.86</v>
      </c>
      <c r="Z69" s="34"/>
      <c r="AA69" s="34">
        <v>4375</v>
      </c>
      <c r="AB69" s="34"/>
      <c r="AC69" s="34">
        <v>4375</v>
      </c>
      <c r="AD69" s="34"/>
      <c r="AE69" s="34">
        <v>4375</v>
      </c>
      <c r="AF69" s="34"/>
      <c r="AG69" s="34">
        <f t="shared" ref="AG69:AG79" si="9">ROUND(SUM(I69:AE69),5)</f>
        <v>48639.67</v>
      </c>
      <c r="AH69" s="34"/>
      <c r="AI69" s="34">
        <v>35000</v>
      </c>
      <c r="AJ69" s="54"/>
      <c r="AK69" s="34">
        <f t="shared" ref="AK69:AK87" si="10">+AG69-AI69</f>
        <v>13639.669999999998</v>
      </c>
    </row>
    <row r="70" spans="1:37" x14ac:dyDescent="0.25">
      <c r="A70" s="1"/>
      <c r="B70" s="1"/>
      <c r="C70" s="1"/>
      <c r="D70" s="1"/>
      <c r="E70" s="1"/>
      <c r="F70" s="1"/>
      <c r="G70" s="1" t="s">
        <v>74</v>
      </c>
      <c r="H70" s="1"/>
      <c r="I70" s="34">
        <v>570</v>
      </c>
      <c r="J70" s="34"/>
      <c r="K70" s="34">
        <v>567.9</v>
      </c>
      <c r="L70" s="34"/>
      <c r="M70" s="34">
        <v>1753.46</v>
      </c>
      <c r="N70" s="34"/>
      <c r="O70" s="34">
        <v>604.73</v>
      </c>
      <c r="P70" s="34"/>
      <c r="Q70" s="34">
        <v>620.39</v>
      </c>
      <c r="R70" s="34"/>
      <c r="S70" s="34">
        <v>480</v>
      </c>
      <c r="T70" s="34"/>
      <c r="U70" s="34">
        <v>669.89</v>
      </c>
      <c r="V70" s="34"/>
      <c r="W70" s="34">
        <v>784.86</v>
      </c>
      <c r="X70" s="34"/>
      <c r="Y70" s="34">
        <f>+Y6*0.01</f>
        <v>141.64000000000001</v>
      </c>
      <c r="Z70" s="34"/>
      <c r="AA70" s="34">
        <f>+AA6*0.01</f>
        <v>826.05610000000001</v>
      </c>
      <c r="AB70" s="34"/>
      <c r="AC70" s="34">
        <f>+AC6*0.01</f>
        <v>50</v>
      </c>
      <c r="AD70" s="34"/>
      <c r="AE70" s="34">
        <f>+AE6*0.01</f>
        <v>25</v>
      </c>
      <c r="AF70" s="34"/>
      <c r="AG70" s="34">
        <f t="shared" si="9"/>
        <v>7093.9260999999997</v>
      </c>
      <c r="AH70" s="34"/>
      <c r="AI70" s="34">
        <v>7000</v>
      </c>
      <c r="AJ70" s="54"/>
      <c r="AK70" s="34">
        <f t="shared" si="10"/>
        <v>93.926099999999678</v>
      </c>
    </row>
    <row r="71" spans="1:37" x14ac:dyDescent="0.25">
      <c r="A71" s="1"/>
      <c r="B71" s="1"/>
      <c r="C71" s="1"/>
      <c r="D71" s="1"/>
      <c r="E71" s="1"/>
      <c r="F71" s="1"/>
      <c r="G71" s="1" t="s">
        <v>75</v>
      </c>
      <c r="H71" s="1"/>
      <c r="I71" s="34">
        <v>255.91</v>
      </c>
      <c r="J71" s="34"/>
      <c r="K71" s="34">
        <v>0</v>
      </c>
      <c r="L71" s="34"/>
      <c r="M71" s="34">
        <v>0</v>
      </c>
      <c r="N71" s="34"/>
      <c r="O71" s="34">
        <v>267.98</v>
      </c>
      <c r="P71" s="34"/>
      <c r="Q71" s="34">
        <v>0</v>
      </c>
      <c r="R71" s="34"/>
      <c r="S71" s="34">
        <v>0</v>
      </c>
      <c r="T71" s="34"/>
      <c r="U71" s="34">
        <v>269.20999999999998</v>
      </c>
      <c r="V71" s="34"/>
      <c r="W71" s="34">
        <v>0</v>
      </c>
      <c r="X71" s="34"/>
      <c r="Y71" s="34">
        <v>0</v>
      </c>
      <c r="Z71" s="34"/>
      <c r="AA71" s="34">
        <f>+(267.98+269.21)/2</f>
        <v>268.59500000000003</v>
      </c>
      <c r="AB71" s="34"/>
      <c r="AC71" s="34">
        <v>0</v>
      </c>
      <c r="AD71" s="34"/>
      <c r="AE71" s="34">
        <v>0</v>
      </c>
      <c r="AF71" s="34"/>
      <c r="AG71" s="34">
        <f t="shared" si="9"/>
        <v>1061.6949999999999</v>
      </c>
      <c r="AH71" s="34"/>
      <c r="AI71" s="34">
        <v>3000</v>
      </c>
      <c r="AJ71" s="54"/>
      <c r="AK71" s="34">
        <f t="shared" si="10"/>
        <v>-1938.3050000000001</v>
      </c>
    </row>
    <row r="72" spans="1:37" x14ac:dyDescent="0.25">
      <c r="A72" s="1"/>
      <c r="B72" s="1"/>
      <c r="C72" s="1"/>
      <c r="D72" s="1"/>
      <c r="E72" s="1"/>
      <c r="F72" s="1"/>
      <c r="G72" s="1" t="s">
        <v>76</v>
      </c>
      <c r="H72" s="1"/>
      <c r="I72" s="34">
        <v>60.72</v>
      </c>
      <c r="J72" s="34"/>
      <c r="K72" s="34">
        <v>55.7</v>
      </c>
      <c r="L72" s="34"/>
      <c r="M72" s="34">
        <v>0</v>
      </c>
      <c r="N72" s="34"/>
      <c r="O72" s="34">
        <v>140.13</v>
      </c>
      <c r="P72" s="34"/>
      <c r="Q72" s="34">
        <v>43.75</v>
      </c>
      <c r="R72" s="34"/>
      <c r="S72" s="34">
        <v>0</v>
      </c>
      <c r="T72" s="34"/>
      <c r="U72" s="34">
        <v>63</v>
      </c>
      <c r="V72" s="34"/>
      <c r="W72" s="34">
        <v>94.5</v>
      </c>
      <c r="X72" s="34"/>
      <c r="Y72" s="34">
        <v>0</v>
      </c>
      <c r="Z72" s="34"/>
      <c r="AA72" s="34">
        <v>0</v>
      </c>
      <c r="AB72" s="34"/>
      <c r="AC72" s="34">
        <v>0</v>
      </c>
      <c r="AD72" s="34"/>
      <c r="AE72" s="34">
        <v>0</v>
      </c>
      <c r="AF72" s="34"/>
      <c r="AG72" s="34">
        <f t="shared" si="9"/>
        <v>457.8</v>
      </c>
      <c r="AH72" s="34"/>
      <c r="AI72" s="34">
        <v>0</v>
      </c>
      <c r="AJ72" s="54"/>
      <c r="AK72" s="34">
        <f t="shared" si="10"/>
        <v>457.8</v>
      </c>
    </row>
    <row r="73" spans="1:37" x14ac:dyDescent="0.25">
      <c r="A73" s="1"/>
      <c r="B73" s="1"/>
      <c r="C73" s="1"/>
      <c r="D73" s="1"/>
      <c r="E73" s="1"/>
      <c r="F73" s="1"/>
      <c r="G73" s="1" t="s">
        <v>77</v>
      </c>
      <c r="H73" s="1"/>
      <c r="I73" s="34">
        <v>325</v>
      </c>
      <c r="J73" s="34"/>
      <c r="K73" s="34">
        <v>337.8</v>
      </c>
      <c r="L73" s="34"/>
      <c r="M73" s="34">
        <v>0</v>
      </c>
      <c r="N73" s="34"/>
      <c r="O73" s="34">
        <v>0</v>
      </c>
      <c r="P73" s="34"/>
      <c r="Q73" s="34">
        <v>0</v>
      </c>
      <c r="R73" s="34"/>
      <c r="S73" s="34">
        <v>208</v>
      </c>
      <c r="T73" s="34"/>
      <c r="U73" s="34">
        <v>140</v>
      </c>
      <c r="V73" s="34"/>
      <c r="W73" s="34">
        <v>150</v>
      </c>
      <c r="X73" s="34"/>
      <c r="Y73" s="34">
        <v>0</v>
      </c>
      <c r="Z73" s="34"/>
      <c r="AA73" s="34">
        <v>200</v>
      </c>
      <c r="AB73" s="34"/>
      <c r="AC73" s="34">
        <v>200</v>
      </c>
      <c r="AD73" s="34"/>
      <c r="AE73" s="34">
        <v>200</v>
      </c>
      <c r="AF73" s="34"/>
      <c r="AG73" s="34">
        <f t="shared" si="9"/>
        <v>1760.8</v>
      </c>
      <c r="AH73" s="34"/>
      <c r="AI73" s="34">
        <v>2000</v>
      </c>
      <c r="AJ73" s="54"/>
      <c r="AK73" s="34">
        <f t="shared" si="10"/>
        <v>-239.20000000000005</v>
      </c>
    </row>
    <row r="74" spans="1:37" x14ac:dyDescent="0.25">
      <c r="A74" s="1"/>
      <c r="B74" s="1"/>
      <c r="C74" s="1"/>
      <c r="D74" s="1"/>
      <c r="E74" s="1"/>
      <c r="F74" s="1"/>
      <c r="G74" s="1" t="s">
        <v>78</v>
      </c>
      <c r="H74" s="1"/>
      <c r="I74" s="34">
        <v>0</v>
      </c>
      <c r="J74" s="34"/>
      <c r="K74" s="34">
        <v>0</v>
      </c>
      <c r="L74" s="34"/>
      <c r="M74" s="34">
        <v>3101.25</v>
      </c>
      <c r="N74" s="34"/>
      <c r="O74" s="34">
        <v>0</v>
      </c>
      <c r="P74" s="34"/>
      <c r="Q74" s="34">
        <v>0</v>
      </c>
      <c r="R74" s="34"/>
      <c r="S74" s="34">
        <v>0</v>
      </c>
      <c r="T74" s="34"/>
      <c r="U74" s="34">
        <v>0</v>
      </c>
      <c r="V74" s="34"/>
      <c r="W74" s="34">
        <v>0</v>
      </c>
      <c r="X74" s="34"/>
      <c r="Y74" s="34">
        <v>0</v>
      </c>
      <c r="Z74" s="34"/>
      <c r="AA74" s="34">
        <v>0</v>
      </c>
      <c r="AB74" s="34"/>
      <c r="AC74" s="34">
        <v>0</v>
      </c>
      <c r="AD74" s="34"/>
      <c r="AE74" s="34">
        <v>0</v>
      </c>
      <c r="AF74" s="34"/>
      <c r="AG74" s="34">
        <f t="shared" si="9"/>
        <v>3101.25</v>
      </c>
      <c r="AH74" s="34"/>
      <c r="AI74" s="34">
        <v>5000</v>
      </c>
      <c r="AJ74" s="54"/>
      <c r="AK74" s="34">
        <f t="shared" si="10"/>
        <v>-1898.75</v>
      </c>
    </row>
    <row r="75" spans="1:37" x14ac:dyDescent="0.25">
      <c r="A75" s="1"/>
      <c r="B75" s="1"/>
      <c r="C75" s="1"/>
      <c r="D75" s="1"/>
      <c r="E75" s="1"/>
      <c r="F75" s="1"/>
      <c r="G75" s="1" t="s">
        <v>79</v>
      </c>
      <c r="H75" s="1"/>
      <c r="I75" s="34">
        <v>0</v>
      </c>
      <c r="J75" s="34"/>
      <c r="K75" s="34">
        <v>0</v>
      </c>
      <c r="L75" s="34"/>
      <c r="M75" s="34">
        <v>0</v>
      </c>
      <c r="N75" s="34"/>
      <c r="O75" s="34">
        <v>74.989999999999995</v>
      </c>
      <c r="P75" s="34"/>
      <c r="Q75" s="34">
        <v>5074.99</v>
      </c>
      <c r="R75" s="34"/>
      <c r="S75" s="34">
        <v>0</v>
      </c>
      <c r="T75" s="34"/>
      <c r="U75" s="34">
        <v>0</v>
      </c>
      <c r="V75" s="34"/>
      <c r="W75" s="34">
        <v>324.99</v>
      </c>
      <c r="X75" s="34"/>
      <c r="Y75" s="34">
        <v>0</v>
      </c>
      <c r="Z75" s="34"/>
      <c r="AA75" s="34">
        <v>0</v>
      </c>
      <c r="AB75" s="34"/>
      <c r="AC75" s="34">
        <v>0</v>
      </c>
      <c r="AD75" s="34"/>
      <c r="AE75" s="34">
        <v>0</v>
      </c>
      <c r="AF75" s="34"/>
      <c r="AG75" s="34">
        <f t="shared" si="9"/>
        <v>5474.97</v>
      </c>
      <c r="AH75" s="34"/>
      <c r="AI75" s="34">
        <v>5000</v>
      </c>
      <c r="AJ75" s="54"/>
      <c r="AK75" s="34">
        <f t="shared" si="10"/>
        <v>474.97000000000025</v>
      </c>
    </row>
    <row r="76" spans="1:37" x14ac:dyDescent="0.25">
      <c r="A76" s="1"/>
      <c r="B76" s="1"/>
      <c r="C76" s="1"/>
      <c r="D76" s="1"/>
      <c r="E76" s="1"/>
      <c r="F76" s="1"/>
      <c r="G76" s="1" t="s">
        <v>80</v>
      </c>
      <c r="H76" s="1"/>
      <c r="I76" s="34">
        <v>0</v>
      </c>
      <c r="J76" s="34"/>
      <c r="K76" s="34">
        <v>0</v>
      </c>
      <c r="L76" s="34"/>
      <c r="M76" s="34">
        <v>8127.02</v>
      </c>
      <c r="N76" s="34"/>
      <c r="O76" s="34">
        <v>0</v>
      </c>
      <c r="P76" s="34"/>
      <c r="Q76" s="34">
        <v>0</v>
      </c>
      <c r="R76" s="34"/>
      <c r="S76" s="34">
        <v>0</v>
      </c>
      <c r="T76" s="34"/>
      <c r="U76" s="34">
        <v>0</v>
      </c>
      <c r="V76" s="34"/>
      <c r="W76" s="34">
        <v>0</v>
      </c>
      <c r="X76" s="34"/>
      <c r="Y76" s="34">
        <v>0</v>
      </c>
      <c r="Z76" s="34"/>
      <c r="AA76" s="34">
        <v>0</v>
      </c>
      <c r="AB76" s="34"/>
      <c r="AC76" s="34">
        <v>0</v>
      </c>
      <c r="AD76" s="34"/>
      <c r="AE76" s="34">
        <v>0</v>
      </c>
      <c r="AF76" s="34"/>
      <c r="AG76" s="34">
        <f t="shared" si="9"/>
        <v>8127.02</v>
      </c>
      <c r="AH76" s="34"/>
      <c r="AI76" s="34">
        <v>3000</v>
      </c>
      <c r="AJ76" s="54"/>
      <c r="AK76" s="34">
        <f t="shared" si="10"/>
        <v>5127.0200000000004</v>
      </c>
    </row>
    <row r="77" spans="1:37" x14ac:dyDescent="0.25">
      <c r="A77" s="1"/>
      <c r="B77" s="1"/>
      <c r="C77" s="1"/>
      <c r="D77" s="1"/>
      <c r="E77" s="1"/>
      <c r="F77" s="1"/>
      <c r="G77" s="1" t="s">
        <v>81</v>
      </c>
      <c r="H77" s="1"/>
      <c r="I77" s="34">
        <v>4740</v>
      </c>
      <c r="J77" s="34"/>
      <c r="K77" s="34">
        <v>1500</v>
      </c>
      <c r="L77" s="34"/>
      <c r="M77" s="34">
        <v>2290</v>
      </c>
      <c r="N77" s="34"/>
      <c r="O77" s="34">
        <v>1327.5</v>
      </c>
      <c r="P77" s="34"/>
      <c r="Q77" s="34">
        <v>3727.5</v>
      </c>
      <c r="R77" s="34"/>
      <c r="S77" s="34">
        <v>3915</v>
      </c>
      <c r="T77" s="34"/>
      <c r="U77" s="34">
        <v>5445</v>
      </c>
      <c r="V77" s="34"/>
      <c r="W77" s="34">
        <v>4357.5</v>
      </c>
      <c r="X77" s="34"/>
      <c r="Y77" s="34">
        <v>2325</v>
      </c>
      <c r="Z77" s="34"/>
      <c r="AA77" s="34">
        <v>7500</v>
      </c>
      <c r="AB77" s="34"/>
      <c r="AC77" s="34">
        <v>7500</v>
      </c>
      <c r="AD77" s="34"/>
      <c r="AE77" s="34">
        <v>7500</v>
      </c>
      <c r="AF77" s="34"/>
      <c r="AG77" s="34">
        <f t="shared" si="9"/>
        <v>52127.5</v>
      </c>
      <c r="AH77" s="34"/>
      <c r="AI77" s="34">
        <v>60000</v>
      </c>
      <c r="AJ77" s="54"/>
      <c r="AK77" s="34">
        <f t="shared" si="10"/>
        <v>-7872.5</v>
      </c>
    </row>
    <row r="78" spans="1:37" x14ac:dyDescent="0.25">
      <c r="A78" s="1"/>
      <c r="B78" s="1"/>
      <c r="C78" s="1"/>
      <c r="D78" s="1"/>
      <c r="E78" s="1"/>
      <c r="F78" s="1"/>
      <c r="G78" s="1" t="s">
        <v>82</v>
      </c>
      <c r="H78" s="1"/>
      <c r="I78" s="34">
        <v>0</v>
      </c>
      <c r="J78" s="34"/>
      <c r="K78" s="34">
        <v>0</v>
      </c>
      <c r="L78" s="34"/>
      <c r="M78" s="34">
        <v>0</v>
      </c>
      <c r="N78" s="34"/>
      <c r="O78" s="34">
        <v>7225.98</v>
      </c>
      <c r="P78" s="34"/>
      <c r="Q78" s="34">
        <v>2136</v>
      </c>
      <c r="R78" s="34"/>
      <c r="S78" s="34">
        <v>3572</v>
      </c>
      <c r="T78" s="34"/>
      <c r="U78" s="34">
        <v>70859.02</v>
      </c>
      <c r="V78" s="34"/>
      <c r="W78" s="34">
        <v>120</v>
      </c>
      <c r="X78" s="34"/>
      <c r="Y78" s="34">
        <v>0</v>
      </c>
      <c r="Z78" s="34"/>
      <c r="AA78" s="34">
        <v>0</v>
      </c>
      <c r="AB78" s="34"/>
      <c r="AC78" s="34">
        <v>0</v>
      </c>
      <c r="AD78" s="34"/>
      <c r="AE78" s="34">
        <v>0</v>
      </c>
      <c r="AF78" s="34"/>
      <c r="AG78" s="34">
        <f t="shared" si="9"/>
        <v>83913</v>
      </c>
      <c r="AH78" s="34"/>
      <c r="AI78" s="34">
        <v>20000</v>
      </c>
      <c r="AJ78" s="54"/>
      <c r="AK78" s="34">
        <f t="shared" si="10"/>
        <v>63913</v>
      </c>
    </row>
    <row r="79" spans="1:37" x14ac:dyDescent="0.25">
      <c r="A79" s="1"/>
      <c r="B79" s="1"/>
      <c r="C79" s="1"/>
      <c r="D79" s="1"/>
      <c r="E79" s="1"/>
      <c r="F79" s="1"/>
      <c r="G79" s="1" t="s">
        <v>83</v>
      </c>
      <c r="H79" s="1"/>
      <c r="I79" s="34">
        <v>0</v>
      </c>
      <c r="J79" s="34"/>
      <c r="K79" s="34">
        <v>0</v>
      </c>
      <c r="L79" s="34"/>
      <c r="M79" s="34">
        <v>0</v>
      </c>
      <c r="N79" s="34"/>
      <c r="O79" s="34">
        <v>0</v>
      </c>
      <c r="P79" s="34"/>
      <c r="Q79" s="34">
        <v>31990</v>
      </c>
      <c r="R79" s="34"/>
      <c r="S79" s="34">
        <v>0</v>
      </c>
      <c r="T79" s="34"/>
      <c r="U79" s="34">
        <v>0</v>
      </c>
      <c r="V79" s="34"/>
      <c r="W79" s="34">
        <v>0</v>
      </c>
      <c r="X79" s="34"/>
      <c r="Y79" s="34">
        <v>0</v>
      </c>
      <c r="Z79" s="34"/>
      <c r="AA79" s="34">
        <v>0</v>
      </c>
      <c r="AB79" s="34"/>
      <c r="AC79" s="34">
        <v>0</v>
      </c>
      <c r="AD79" s="34"/>
      <c r="AE79" s="34">
        <v>0</v>
      </c>
      <c r="AF79" s="34"/>
      <c r="AG79" s="34">
        <f t="shared" si="9"/>
        <v>31990</v>
      </c>
      <c r="AH79" s="34"/>
      <c r="AI79" s="34">
        <v>45000</v>
      </c>
      <c r="AJ79" s="54"/>
      <c r="AK79" s="34">
        <f t="shared" si="10"/>
        <v>-13010</v>
      </c>
    </row>
    <row r="80" spans="1:37" x14ac:dyDescent="0.25">
      <c r="A80" s="1"/>
      <c r="B80" s="1"/>
      <c r="C80" s="1"/>
      <c r="D80" s="1"/>
      <c r="E80" s="1"/>
      <c r="F80" s="1"/>
      <c r="G80" s="1" t="s">
        <v>338</v>
      </c>
      <c r="H80" s="1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>
        <v>2000</v>
      </c>
      <c r="AJ80" s="54"/>
      <c r="AK80" s="34">
        <f t="shared" si="10"/>
        <v>-2000</v>
      </c>
    </row>
    <row r="81" spans="1:37" x14ac:dyDescent="0.25">
      <c r="A81" s="1"/>
      <c r="B81" s="1"/>
      <c r="C81" s="1"/>
      <c r="D81" s="1"/>
      <c r="E81" s="1"/>
      <c r="F81" s="1"/>
      <c r="G81" s="1" t="s">
        <v>84</v>
      </c>
      <c r="H81" s="1"/>
      <c r="I81" s="34">
        <v>1253.9100000000001</v>
      </c>
      <c r="J81" s="34"/>
      <c r="K81" s="34">
        <v>41.2</v>
      </c>
      <c r="L81" s="34"/>
      <c r="M81" s="34">
        <v>8981.73</v>
      </c>
      <c r="N81" s="34"/>
      <c r="O81" s="34">
        <v>850</v>
      </c>
      <c r="P81" s="34"/>
      <c r="Q81" s="34">
        <v>71.13</v>
      </c>
      <c r="R81" s="34"/>
      <c r="S81" s="34">
        <v>0</v>
      </c>
      <c r="T81" s="34"/>
      <c r="U81" s="34">
        <v>3331.14</v>
      </c>
      <c r="V81" s="34"/>
      <c r="W81" s="34">
        <v>30</v>
      </c>
      <c r="X81" s="34"/>
      <c r="Y81" s="34">
        <v>0</v>
      </c>
      <c r="Z81" s="34"/>
      <c r="AA81" s="34">
        <v>0</v>
      </c>
      <c r="AB81" s="34"/>
      <c r="AC81" s="34">
        <v>0</v>
      </c>
      <c r="AD81" s="34"/>
      <c r="AE81" s="34">
        <v>0</v>
      </c>
      <c r="AF81" s="34"/>
      <c r="AG81" s="34">
        <f t="shared" ref="AG81:AG88" si="11">ROUND(SUM(I81:AE81),5)</f>
        <v>14559.11</v>
      </c>
      <c r="AH81" s="34"/>
      <c r="AI81" s="34">
        <v>2000</v>
      </c>
      <c r="AJ81" s="54"/>
      <c r="AK81" s="34">
        <f t="shared" si="10"/>
        <v>12559.11</v>
      </c>
    </row>
    <row r="82" spans="1:37" x14ac:dyDescent="0.25">
      <c r="A82" s="1"/>
      <c r="B82" s="1"/>
      <c r="C82" s="1"/>
      <c r="D82" s="1"/>
      <c r="E82" s="1"/>
      <c r="F82" s="1"/>
      <c r="G82" s="1" t="s">
        <v>85</v>
      </c>
      <c r="H82" s="1"/>
      <c r="I82" s="34">
        <v>11418.44</v>
      </c>
      <c r="J82" s="34"/>
      <c r="K82" s="34">
        <v>4002.05</v>
      </c>
      <c r="L82" s="34"/>
      <c r="M82" s="34">
        <v>3751.34</v>
      </c>
      <c r="N82" s="34"/>
      <c r="O82" s="34">
        <v>6011.11</v>
      </c>
      <c r="P82" s="34"/>
      <c r="Q82" s="34">
        <v>19408.66</v>
      </c>
      <c r="R82" s="34"/>
      <c r="S82" s="34">
        <v>10388.85</v>
      </c>
      <c r="T82" s="34"/>
      <c r="U82" s="34">
        <v>13742.37</v>
      </c>
      <c r="V82" s="34"/>
      <c r="W82" s="34">
        <v>8962.08</v>
      </c>
      <c r="X82" s="34"/>
      <c r="Y82" s="34">
        <v>5641.62</v>
      </c>
      <c r="Z82" s="34"/>
      <c r="AA82" s="34">
        <v>10625</v>
      </c>
      <c r="AB82" s="34"/>
      <c r="AC82" s="34">
        <v>10625</v>
      </c>
      <c r="AD82" s="34"/>
      <c r="AE82" s="34">
        <v>10625</v>
      </c>
      <c r="AF82" s="34"/>
      <c r="AG82" s="34">
        <f t="shared" si="11"/>
        <v>115201.52</v>
      </c>
      <c r="AH82" s="34"/>
      <c r="AI82" s="34">
        <v>85000</v>
      </c>
      <c r="AJ82" s="54"/>
      <c r="AK82" s="34">
        <f t="shared" si="10"/>
        <v>30201.520000000004</v>
      </c>
    </row>
    <row r="83" spans="1:37" x14ac:dyDescent="0.25">
      <c r="A83" s="1"/>
      <c r="B83" s="1"/>
      <c r="C83" s="1"/>
      <c r="D83" s="1"/>
      <c r="E83" s="1"/>
      <c r="F83" s="1"/>
      <c r="G83" s="1" t="s">
        <v>86</v>
      </c>
      <c r="H83" s="1"/>
      <c r="I83" s="34">
        <v>0</v>
      </c>
      <c r="J83" s="34"/>
      <c r="K83" s="34">
        <v>0</v>
      </c>
      <c r="L83" s="34"/>
      <c r="M83" s="34">
        <v>0</v>
      </c>
      <c r="N83" s="34"/>
      <c r="O83" s="34">
        <v>0</v>
      </c>
      <c r="P83" s="34"/>
      <c r="Q83" s="34">
        <v>0</v>
      </c>
      <c r="R83" s="34"/>
      <c r="S83" s="34">
        <v>3200</v>
      </c>
      <c r="T83" s="34"/>
      <c r="U83" s="34">
        <v>0</v>
      </c>
      <c r="V83" s="34"/>
      <c r="W83" s="34">
        <v>0</v>
      </c>
      <c r="X83" s="34"/>
      <c r="Y83" s="34">
        <v>7000</v>
      </c>
      <c r="Z83" s="34"/>
      <c r="AA83" s="34">
        <v>0</v>
      </c>
      <c r="AB83" s="34"/>
      <c r="AC83" s="34">
        <v>0</v>
      </c>
      <c r="AD83" s="34"/>
      <c r="AE83" s="34">
        <v>0</v>
      </c>
      <c r="AF83" s="34"/>
      <c r="AG83" s="34">
        <f t="shared" si="11"/>
        <v>10200</v>
      </c>
      <c r="AH83" s="34"/>
      <c r="AI83" s="34">
        <v>12000</v>
      </c>
      <c r="AJ83" s="54"/>
      <c r="AK83" s="34">
        <f t="shared" si="10"/>
        <v>-1800</v>
      </c>
    </row>
    <row r="84" spans="1:37" x14ac:dyDescent="0.25">
      <c r="A84" s="1"/>
      <c r="B84" s="1"/>
      <c r="C84" s="1"/>
      <c r="D84" s="1"/>
      <c r="E84" s="1"/>
      <c r="F84" s="1"/>
      <c r="G84" s="1" t="s">
        <v>87</v>
      </c>
      <c r="H84" s="1"/>
      <c r="I84" s="34">
        <v>206.67</v>
      </c>
      <c r="J84" s="34"/>
      <c r="K84" s="34">
        <v>250.7</v>
      </c>
      <c r="L84" s="34"/>
      <c r="M84" s="34">
        <v>2652.8</v>
      </c>
      <c r="N84" s="34"/>
      <c r="O84" s="34">
        <v>624.76</v>
      </c>
      <c r="P84" s="34"/>
      <c r="Q84" s="34">
        <v>652.99</v>
      </c>
      <c r="R84" s="34"/>
      <c r="S84" s="34">
        <v>757.02</v>
      </c>
      <c r="T84" s="34"/>
      <c r="U84" s="34">
        <v>311.02</v>
      </c>
      <c r="V84" s="34"/>
      <c r="W84" s="34">
        <v>276.99</v>
      </c>
      <c r="X84" s="34"/>
      <c r="Y84" s="34">
        <v>330.95</v>
      </c>
      <c r="Z84" s="34"/>
      <c r="AA84" s="34">
        <v>300</v>
      </c>
      <c r="AB84" s="34"/>
      <c r="AC84" s="34">
        <v>300</v>
      </c>
      <c r="AD84" s="34"/>
      <c r="AE84" s="34">
        <v>300</v>
      </c>
      <c r="AF84" s="34"/>
      <c r="AG84" s="34">
        <f t="shared" si="11"/>
        <v>6963.9</v>
      </c>
      <c r="AH84" s="34"/>
      <c r="AI84" s="34">
        <v>0</v>
      </c>
      <c r="AJ84" s="54"/>
      <c r="AK84" s="34">
        <f t="shared" si="10"/>
        <v>6963.9</v>
      </c>
    </row>
    <row r="85" spans="1:37" x14ac:dyDescent="0.25">
      <c r="A85" s="1"/>
      <c r="B85" s="1"/>
      <c r="C85" s="1"/>
      <c r="D85" s="1"/>
      <c r="E85" s="1"/>
      <c r="F85" s="1"/>
      <c r="G85" s="1" t="s">
        <v>88</v>
      </c>
      <c r="H85" s="1"/>
      <c r="I85" s="34">
        <v>0</v>
      </c>
      <c r="J85" s="34"/>
      <c r="K85" s="34">
        <v>0</v>
      </c>
      <c r="L85" s="34"/>
      <c r="M85" s="34">
        <v>429</v>
      </c>
      <c r="N85" s="34"/>
      <c r="O85" s="34">
        <v>0</v>
      </c>
      <c r="P85" s="34"/>
      <c r="Q85" s="34">
        <v>840</v>
      </c>
      <c r="R85" s="34"/>
      <c r="S85" s="34">
        <v>0</v>
      </c>
      <c r="T85" s="34"/>
      <c r="U85" s="34">
        <v>3600</v>
      </c>
      <c r="V85" s="34"/>
      <c r="W85" s="34">
        <v>0</v>
      </c>
      <c r="X85" s="34"/>
      <c r="Y85" s="34"/>
      <c r="Z85" s="34"/>
      <c r="AA85" s="34"/>
      <c r="AB85" s="34"/>
      <c r="AC85" s="34"/>
      <c r="AD85" s="34"/>
      <c r="AE85" s="34"/>
      <c r="AF85" s="34"/>
      <c r="AG85" s="34">
        <f t="shared" si="11"/>
        <v>4869</v>
      </c>
      <c r="AH85" s="34"/>
      <c r="AI85" s="34">
        <v>6500</v>
      </c>
      <c r="AJ85" s="54"/>
      <c r="AK85" s="34">
        <f t="shared" si="10"/>
        <v>-1631</v>
      </c>
    </row>
    <row r="86" spans="1:37" x14ac:dyDescent="0.25">
      <c r="A86" s="1"/>
      <c r="B86" s="1"/>
      <c r="C86" s="1"/>
      <c r="D86" s="1"/>
      <c r="E86" s="1"/>
      <c r="F86" s="1"/>
      <c r="G86" s="1" t="s">
        <v>89</v>
      </c>
      <c r="H86" s="1"/>
      <c r="I86" s="34">
        <v>6829.4</v>
      </c>
      <c r="J86" s="34"/>
      <c r="K86" s="34">
        <v>579.32000000000005</v>
      </c>
      <c r="L86" s="34"/>
      <c r="M86" s="34">
        <v>1386.27</v>
      </c>
      <c r="N86" s="34"/>
      <c r="O86" s="34">
        <v>275.49</v>
      </c>
      <c r="P86" s="34"/>
      <c r="Q86" s="34">
        <v>0</v>
      </c>
      <c r="R86" s="34"/>
      <c r="S86" s="34">
        <v>1159.2</v>
      </c>
      <c r="T86" s="34"/>
      <c r="U86" s="34">
        <v>1204.98</v>
      </c>
      <c r="V86" s="34"/>
      <c r="W86" s="34">
        <v>2360.2399999999998</v>
      </c>
      <c r="X86" s="34"/>
      <c r="Y86" s="34">
        <v>1943.1</v>
      </c>
      <c r="Z86" s="34"/>
      <c r="AA86" s="34">
        <v>500</v>
      </c>
      <c r="AB86" s="34"/>
      <c r="AC86" s="34">
        <v>500</v>
      </c>
      <c r="AD86" s="34"/>
      <c r="AE86" s="34">
        <v>500</v>
      </c>
      <c r="AF86" s="34"/>
      <c r="AG86" s="34">
        <f t="shared" si="11"/>
        <v>17238</v>
      </c>
      <c r="AH86" s="34"/>
      <c r="AI86" s="34">
        <v>7500</v>
      </c>
      <c r="AJ86" s="54"/>
      <c r="AK86" s="34">
        <f t="shared" si="10"/>
        <v>9738</v>
      </c>
    </row>
    <row r="87" spans="1:37" ht="15.75" thickBot="1" x14ac:dyDescent="0.3">
      <c r="A87" s="1"/>
      <c r="B87" s="1"/>
      <c r="C87" s="1"/>
      <c r="D87" s="1"/>
      <c r="E87" s="1"/>
      <c r="F87" s="1"/>
      <c r="G87" s="1" t="s">
        <v>90</v>
      </c>
      <c r="H87" s="1"/>
      <c r="I87" s="55">
        <v>0</v>
      </c>
      <c r="J87" s="34"/>
      <c r="K87" s="55">
        <v>6241.24</v>
      </c>
      <c r="L87" s="34"/>
      <c r="M87" s="55">
        <v>-12311.03</v>
      </c>
      <c r="N87" s="34"/>
      <c r="O87" s="55">
        <v>1195.21</v>
      </c>
      <c r="P87" s="34"/>
      <c r="Q87" s="55">
        <v>-6801.7</v>
      </c>
      <c r="R87" s="34"/>
      <c r="S87" s="55">
        <v>7548.76</v>
      </c>
      <c r="T87" s="34"/>
      <c r="U87" s="55">
        <v>-17936.79</v>
      </c>
      <c r="V87" s="34"/>
      <c r="W87" s="55">
        <v>-33660.18</v>
      </c>
      <c r="X87" s="34"/>
      <c r="Y87" s="55">
        <v>2782</v>
      </c>
      <c r="Z87" s="34"/>
      <c r="AA87" s="55">
        <v>0</v>
      </c>
      <c r="AB87" s="34"/>
      <c r="AC87" s="55">
        <v>0</v>
      </c>
      <c r="AD87" s="34"/>
      <c r="AE87" s="55">
        <v>0</v>
      </c>
      <c r="AF87" s="34"/>
      <c r="AG87" s="55">
        <f t="shared" si="11"/>
        <v>-52942.49</v>
      </c>
      <c r="AH87" s="34"/>
      <c r="AI87" s="55">
        <v>0</v>
      </c>
      <c r="AJ87" s="54"/>
      <c r="AK87" s="55">
        <f t="shared" si="10"/>
        <v>-52942.49</v>
      </c>
    </row>
    <row r="88" spans="1:37" x14ac:dyDescent="0.25">
      <c r="A88" s="1"/>
      <c r="B88" s="1"/>
      <c r="C88" s="1"/>
      <c r="D88" s="1"/>
      <c r="E88" s="1"/>
      <c r="F88" s="1" t="s">
        <v>91</v>
      </c>
      <c r="G88" s="1"/>
      <c r="H88" s="1"/>
      <c r="I88" s="34">
        <f>ROUND(SUM(I68:I87),5)</f>
        <v>23180.39</v>
      </c>
      <c r="J88" s="34"/>
      <c r="K88" s="34">
        <f>ROUND(SUM(K68:K87),5)</f>
        <v>16028.2</v>
      </c>
      <c r="L88" s="34"/>
      <c r="M88" s="34">
        <f>ROUND(SUM(M68:M87),5)</f>
        <v>24893.5</v>
      </c>
      <c r="N88" s="34"/>
      <c r="O88" s="34">
        <f>ROUND(SUM(O68:O87),5)</f>
        <v>25930.39</v>
      </c>
      <c r="P88" s="34"/>
      <c r="Q88" s="34">
        <f>ROUND(SUM(Q68:Q87),5)</f>
        <v>61491.8</v>
      </c>
      <c r="R88" s="34"/>
      <c r="S88" s="34">
        <f>ROUND(SUM(S68:S87),5)</f>
        <v>37194.730000000003</v>
      </c>
      <c r="T88" s="34"/>
      <c r="U88" s="34">
        <f>ROUND(SUM(U68:U87),5)</f>
        <v>88750.82</v>
      </c>
      <c r="V88" s="34"/>
      <c r="W88" s="34">
        <f>ROUND(SUM(W68:W87),5)</f>
        <v>-12185.98</v>
      </c>
      <c r="X88" s="34"/>
      <c r="Y88" s="34">
        <f>ROUND(SUM(Y68:Y87),5)</f>
        <v>22883.17</v>
      </c>
      <c r="Z88" s="34"/>
      <c r="AA88" s="34">
        <f>ROUND(SUM(AA68:AA87),5)</f>
        <v>24594.651099999999</v>
      </c>
      <c r="AB88" s="34"/>
      <c r="AC88" s="34">
        <f>ROUND(SUM(AC68:AC87),5)</f>
        <v>23550</v>
      </c>
      <c r="AD88" s="34"/>
      <c r="AE88" s="34">
        <f>ROUND(SUM(AE68:AE87),5)</f>
        <v>23525</v>
      </c>
      <c r="AF88" s="34"/>
      <c r="AG88" s="34">
        <f t="shared" si="11"/>
        <v>359836.67109999998</v>
      </c>
      <c r="AH88" s="34"/>
      <c r="AI88" s="34">
        <f>ROUND(SUM(AI68:AI87),5)</f>
        <v>300000</v>
      </c>
      <c r="AJ88" s="54"/>
      <c r="AK88" s="34">
        <f>ROUND(SUM(AK68:AK87),5)</f>
        <v>59836.6711</v>
      </c>
    </row>
    <row r="89" spans="1:37" x14ac:dyDescent="0.25">
      <c r="A89" s="1"/>
      <c r="B89" s="1"/>
      <c r="C89" s="1"/>
      <c r="D89" s="1"/>
      <c r="E89" s="1"/>
      <c r="F89" s="1" t="s">
        <v>92</v>
      </c>
      <c r="G89" s="1"/>
      <c r="H89" s="1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54"/>
      <c r="AK89" s="34"/>
    </row>
    <row r="90" spans="1:37" x14ac:dyDescent="0.25">
      <c r="A90" s="1"/>
      <c r="B90" s="1"/>
      <c r="C90" s="1"/>
      <c r="D90" s="1"/>
      <c r="E90" s="1"/>
      <c r="F90" s="1"/>
      <c r="G90" s="1" t="s">
        <v>93</v>
      </c>
      <c r="H90" s="1"/>
      <c r="I90" s="34">
        <v>690.32</v>
      </c>
      <c r="J90" s="34"/>
      <c r="K90" s="34">
        <v>120.92</v>
      </c>
      <c r="L90" s="34"/>
      <c r="M90" s="34">
        <v>123.43</v>
      </c>
      <c r="N90" s="34"/>
      <c r="O90" s="34">
        <v>124.1</v>
      </c>
      <c r="P90" s="34"/>
      <c r="Q90" s="34">
        <v>110.09</v>
      </c>
      <c r="R90" s="34"/>
      <c r="S90" s="34">
        <v>564.59</v>
      </c>
      <c r="T90" s="34"/>
      <c r="U90" s="34">
        <v>2762.37</v>
      </c>
      <c r="V90" s="34"/>
      <c r="W90" s="34">
        <v>119.67</v>
      </c>
      <c r="X90" s="34"/>
      <c r="Y90" s="34">
        <v>127.45</v>
      </c>
      <c r="Z90" s="34"/>
      <c r="AA90" s="34">
        <v>937.5</v>
      </c>
      <c r="AB90" s="34"/>
      <c r="AC90" s="34">
        <v>937.5</v>
      </c>
      <c r="AD90" s="34"/>
      <c r="AE90" s="34">
        <v>937.5</v>
      </c>
      <c r="AF90" s="34"/>
      <c r="AG90" s="34">
        <f>ROUND(SUM(I90:AE90),5)</f>
        <v>7555.44</v>
      </c>
      <c r="AH90" s="34"/>
      <c r="AI90" s="34">
        <v>7500</v>
      </c>
      <c r="AJ90" s="54"/>
      <c r="AK90" s="34">
        <f t="shared" ref="AK90:AK102" si="12">+AG90-AI90</f>
        <v>55.4399999999996</v>
      </c>
    </row>
    <row r="91" spans="1:37" x14ac:dyDescent="0.25">
      <c r="A91" s="1"/>
      <c r="B91" s="1"/>
      <c r="C91" s="1"/>
      <c r="D91" s="1"/>
      <c r="E91" s="1"/>
      <c r="F91" s="1"/>
      <c r="G91" s="1" t="s">
        <v>94</v>
      </c>
      <c r="H91" s="1"/>
      <c r="I91" s="34">
        <v>0</v>
      </c>
      <c r="J91" s="34"/>
      <c r="K91" s="34">
        <v>-17071.400000000001</v>
      </c>
      <c r="L91" s="34"/>
      <c r="M91" s="34">
        <v>7917.87</v>
      </c>
      <c r="N91" s="34"/>
      <c r="O91" s="34">
        <v>51.52</v>
      </c>
      <c r="P91" s="34"/>
      <c r="Q91" s="34">
        <v>3581.55</v>
      </c>
      <c r="R91" s="34"/>
      <c r="S91" s="34">
        <v>592.51</v>
      </c>
      <c r="T91" s="34"/>
      <c r="U91" s="34">
        <v>5800</v>
      </c>
      <c r="V91" s="34"/>
      <c r="W91" s="34">
        <v>302.14999999999998</v>
      </c>
      <c r="X91" s="34"/>
      <c r="Y91" s="34">
        <v>3.74</v>
      </c>
      <c r="Z91" s="34"/>
      <c r="AA91" s="34">
        <v>500</v>
      </c>
      <c r="AB91" s="34"/>
      <c r="AC91" s="34">
        <v>500</v>
      </c>
      <c r="AD91" s="34"/>
      <c r="AE91" s="34">
        <v>500</v>
      </c>
      <c r="AF91" s="34"/>
      <c r="AG91" s="34">
        <f>ROUND(SUM(I91:AE91),5)</f>
        <v>2677.94</v>
      </c>
      <c r="AH91" s="34"/>
      <c r="AI91" s="34">
        <v>40000</v>
      </c>
      <c r="AJ91" s="54"/>
      <c r="AK91" s="34">
        <f t="shared" si="12"/>
        <v>-37322.06</v>
      </c>
    </row>
    <row r="92" spans="1:37" x14ac:dyDescent="0.25">
      <c r="A92" s="1"/>
      <c r="B92" s="1"/>
      <c r="C92" s="1"/>
      <c r="D92" s="1"/>
      <c r="E92" s="1"/>
      <c r="F92" s="1"/>
      <c r="G92" s="1" t="s">
        <v>95</v>
      </c>
      <c r="H92" s="1"/>
      <c r="I92" s="34">
        <v>0</v>
      </c>
      <c r="J92" s="34"/>
      <c r="K92" s="34">
        <v>1414.72</v>
      </c>
      <c r="L92" s="34"/>
      <c r="M92" s="34">
        <v>0</v>
      </c>
      <c r="N92" s="34"/>
      <c r="O92" s="34">
        <v>0</v>
      </c>
      <c r="P92" s="34"/>
      <c r="Q92" s="34">
        <v>500</v>
      </c>
      <c r="R92" s="34"/>
      <c r="S92" s="34">
        <v>400</v>
      </c>
      <c r="T92" s="34"/>
      <c r="U92" s="34">
        <v>0</v>
      </c>
      <c r="V92" s="34"/>
      <c r="W92" s="34">
        <v>0</v>
      </c>
      <c r="X92" s="34"/>
      <c r="Y92" s="34">
        <v>0</v>
      </c>
      <c r="Z92" s="34"/>
      <c r="AA92" s="34">
        <v>0</v>
      </c>
      <c r="AB92" s="34"/>
      <c r="AC92" s="34">
        <v>0</v>
      </c>
      <c r="AD92" s="34"/>
      <c r="AE92" s="34">
        <v>0</v>
      </c>
      <c r="AF92" s="34"/>
      <c r="AG92" s="34">
        <f>ROUND(SUM(I92:AE92),5)</f>
        <v>2314.7199999999998</v>
      </c>
      <c r="AH92" s="34"/>
      <c r="AI92" s="34">
        <v>0</v>
      </c>
      <c r="AJ92" s="54"/>
      <c r="AK92" s="34">
        <f t="shared" si="12"/>
        <v>2314.7199999999998</v>
      </c>
    </row>
    <row r="93" spans="1:37" x14ac:dyDescent="0.25">
      <c r="A93" s="1"/>
      <c r="B93" s="1"/>
      <c r="C93" s="1"/>
      <c r="D93" s="1"/>
      <c r="E93" s="1"/>
      <c r="F93" s="1"/>
      <c r="G93" s="1"/>
      <c r="H93" s="1" t="s">
        <v>339</v>
      </c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>
        <v>-60000</v>
      </c>
      <c r="AJ93" s="54"/>
      <c r="AK93" s="34">
        <f t="shared" si="12"/>
        <v>60000</v>
      </c>
    </row>
    <row r="94" spans="1:37" x14ac:dyDescent="0.25">
      <c r="A94" s="1"/>
      <c r="B94" s="1"/>
      <c r="C94" s="1"/>
      <c r="D94" s="1"/>
      <c r="E94" s="1"/>
      <c r="F94" s="1"/>
      <c r="G94" s="1"/>
      <c r="H94" s="1" t="s">
        <v>340</v>
      </c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61">
        <v>60000</v>
      </c>
      <c r="AJ94" s="54"/>
      <c r="AK94" s="61">
        <f t="shared" si="12"/>
        <v>-60000</v>
      </c>
    </row>
    <row r="95" spans="1:37" x14ac:dyDescent="0.25">
      <c r="A95" s="1"/>
      <c r="B95" s="1"/>
      <c r="C95" s="1"/>
      <c r="D95" s="1"/>
      <c r="E95" s="1"/>
      <c r="F95" s="1"/>
      <c r="G95" s="1" t="s">
        <v>341</v>
      </c>
      <c r="H95" s="1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>
        <f>SUM(AI93:AI94)</f>
        <v>0</v>
      </c>
      <c r="AJ95" s="54"/>
      <c r="AK95" s="34">
        <f t="shared" si="12"/>
        <v>0</v>
      </c>
    </row>
    <row r="96" spans="1:37" x14ac:dyDescent="0.25">
      <c r="A96" s="1"/>
      <c r="B96" s="1"/>
      <c r="C96" s="1"/>
      <c r="D96" s="1"/>
      <c r="E96" s="1"/>
      <c r="F96" s="1"/>
      <c r="G96" s="1" t="s">
        <v>96</v>
      </c>
      <c r="H96" s="1"/>
      <c r="I96" s="34">
        <v>1846.44</v>
      </c>
      <c r="J96" s="34"/>
      <c r="K96" s="34">
        <v>175.93</v>
      </c>
      <c r="L96" s="34"/>
      <c r="M96" s="34">
        <v>8916.44</v>
      </c>
      <c r="N96" s="34"/>
      <c r="O96" s="34">
        <v>384.85</v>
      </c>
      <c r="P96" s="34"/>
      <c r="Q96" s="34">
        <v>1669.03</v>
      </c>
      <c r="R96" s="34"/>
      <c r="S96" s="34">
        <v>319.93</v>
      </c>
      <c r="T96" s="34"/>
      <c r="U96" s="34">
        <v>3683.41</v>
      </c>
      <c r="V96" s="34"/>
      <c r="W96" s="34">
        <v>1673.69</v>
      </c>
      <c r="X96" s="34"/>
      <c r="Y96" s="34">
        <v>1676.79</v>
      </c>
      <c r="Z96" s="34"/>
      <c r="AA96" s="34">
        <v>2000</v>
      </c>
      <c r="AB96" s="34"/>
      <c r="AC96" s="34">
        <v>2000</v>
      </c>
      <c r="AD96" s="34"/>
      <c r="AE96" s="34">
        <v>2000</v>
      </c>
      <c r="AF96" s="34"/>
      <c r="AG96" s="34">
        <f>ROUND(SUM(I96:AE96),5)</f>
        <v>26346.51</v>
      </c>
      <c r="AH96" s="34"/>
      <c r="AI96" s="34">
        <v>30000</v>
      </c>
      <c r="AJ96" s="54"/>
      <c r="AK96" s="34">
        <f t="shared" si="12"/>
        <v>-3653.4900000000016</v>
      </c>
    </row>
    <row r="97" spans="1:37" x14ac:dyDescent="0.25">
      <c r="A97" s="1"/>
      <c r="B97" s="1"/>
      <c r="C97" s="1"/>
      <c r="D97" s="1"/>
      <c r="E97" s="1"/>
      <c r="F97" s="1"/>
      <c r="G97" s="1" t="s">
        <v>97</v>
      </c>
      <c r="H97" s="1"/>
      <c r="I97" s="34">
        <v>5259.62</v>
      </c>
      <c r="J97" s="34"/>
      <c r="K97" s="34">
        <v>2588.85</v>
      </c>
      <c r="L97" s="34"/>
      <c r="M97" s="34">
        <v>2306.59</v>
      </c>
      <c r="N97" s="34"/>
      <c r="O97" s="34">
        <v>2597.09</v>
      </c>
      <c r="P97" s="34"/>
      <c r="Q97" s="34">
        <v>2256.83</v>
      </c>
      <c r="R97" s="34"/>
      <c r="S97" s="34">
        <v>2059.27</v>
      </c>
      <c r="T97" s="34"/>
      <c r="U97" s="34">
        <v>11742.42</v>
      </c>
      <c r="V97" s="34"/>
      <c r="W97" s="34">
        <v>8474.6200000000008</v>
      </c>
      <c r="X97" s="34"/>
      <c r="Y97" s="34">
        <v>948.61</v>
      </c>
      <c r="Z97" s="34"/>
      <c r="AA97" s="34">
        <v>2000</v>
      </c>
      <c r="AB97" s="34"/>
      <c r="AC97" s="34">
        <v>2000</v>
      </c>
      <c r="AD97" s="34"/>
      <c r="AE97" s="34">
        <v>2000</v>
      </c>
      <c r="AF97" s="34"/>
      <c r="AG97" s="34">
        <f>ROUND(SUM(I97:AE97),5)</f>
        <v>44233.9</v>
      </c>
      <c r="AH97" s="34"/>
      <c r="AI97" s="34">
        <v>20000</v>
      </c>
      <c r="AJ97" s="54"/>
      <c r="AK97" s="34">
        <f t="shared" si="12"/>
        <v>24233.9</v>
      </c>
    </row>
    <row r="98" spans="1:37" x14ac:dyDescent="0.25">
      <c r="A98" s="1"/>
      <c r="B98" s="1"/>
      <c r="C98" s="1"/>
      <c r="D98" s="1"/>
      <c r="E98" s="1"/>
      <c r="F98" s="1"/>
      <c r="G98" s="1" t="s">
        <v>98</v>
      </c>
      <c r="H98" s="1"/>
      <c r="I98" s="34">
        <v>3125.09</v>
      </c>
      <c r="J98" s="34"/>
      <c r="K98" s="34">
        <v>1200.19</v>
      </c>
      <c r="L98" s="34"/>
      <c r="M98" s="34">
        <v>547.64</v>
      </c>
      <c r="N98" s="34"/>
      <c r="O98" s="34">
        <v>380</v>
      </c>
      <c r="P98" s="34"/>
      <c r="Q98" s="34">
        <v>449.44</v>
      </c>
      <c r="R98" s="34"/>
      <c r="S98" s="34">
        <v>405</v>
      </c>
      <c r="T98" s="34"/>
      <c r="U98" s="34">
        <v>405</v>
      </c>
      <c r="V98" s="34"/>
      <c r="W98" s="34">
        <v>310</v>
      </c>
      <c r="X98" s="34"/>
      <c r="Y98" s="34">
        <v>500</v>
      </c>
      <c r="Z98" s="34"/>
      <c r="AA98" s="34">
        <v>1000</v>
      </c>
      <c r="AB98" s="34"/>
      <c r="AC98" s="34">
        <v>1000</v>
      </c>
      <c r="AD98" s="34"/>
      <c r="AE98" s="34">
        <v>1000</v>
      </c>
      <c r="AF98" s="34"/>
      <c r="AG98" s="34">
        <f>ROUND(SUM(I98:AE98),5)</f>
        <v>10322.36</v>
      </c>
      <c r="AH98" s="34"/>
      <c r="AI98" s="34">
        <v>10000</v>
      </c>
      <c r="AJ98" s="54"/>
      <c r="AK98" s="34">
        <f t="shared" si="12"/>
        <v>322.36000000000058</v>
      </c>
    </row>
    <row r="99" spans="1:37" x14ac:dyDescent="0.25">
      <c r="A99" s="1"/>
      <c r="B99" s="1"/>
      <c r="C99" s="1"/>
      <c r="D99" s="1"/>
      <c r="E99" s="1"/>
      <c r="F99" s="1"/>
      <c r="G99" s="1" t="s">
        <v>343</v>
      </c>
      <c r="H99" s="1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>
        <v>1000</v>
      </c>
      <c r="AJ99" s="54"/>
      <c r="AK99" s="34">
        <f t="shared" si="12"/>
        <v>-1000</v>
      </c>
    </row>
    <row r="100" spans="1:37" x14ac:dyDescent="0.25">
      <c r="A100" s="1"/>
      <c r="B100" s="1"/>
      <c r="C100" s="1"/>
      <c r="D100" s="1"/>
      <c r="E100" s="1"/>
      <c r="F100" s="1"/>
      <c r="G100" s="1" t="s">
        <v>99</v>
      </c>
      <c r="H100" s="1"/>
      <c r="I100" s="34">
        <v>47.35</v>
      </c>
      <c r="J100" s="34"/>
      <c r="K100" s="34">
        <v>30.25</v>
      </c>
      <c r="L100" s="34"/>
      <c r="M100" s="34">
        <v>70.95</v>
      </c>
      <c r="N100" s="34"/>
      <c r="O100" s="34">
        <v>99.56</v>
      </c>
      <c r="P100" s="34"/>
      <c r="Q100" s="34">
        <v>100.5</v>
      </c>
      <c r="R100" s="34"/>
      <c r="S100" s="34">
        <v>109.03</v>
      </c>
      <c r="T100" s="34"/>
      <c r="U100" s="34">
        <v>-2854.34</v>
      </c>
      <c r="V100" s="34"/>
      <c r="W100" s="34">
        <v>72.09</v>
      </c>
      <c r="X100" s="34"/>
      <c r="Y100" s="34">
        <v>118.29</v>
      </c>
      <c r="Z100" s="34"/>
      <c r="AA100" s="34">
        <v>187.5</v>
      </c>
      <c r="AB100" s="34"/>
      <c r="AC100" s="34">
        <v>187.5</v>
      </c>
      <c r="AD100" s="34"/>
      <c r="AE100" s="34">
        <v>187.5</v>
      </c>
      <c r="AF100" s="34"/>
      <c r="AG100" s="34">
        <f>ROUND(SUM(I100:AE100),5)</f>
        <v>-1643.82</v>
      </c>
      <c r="AH100" s="34"/>
      <c r="AI100" s="34">
        <v>1500</v>
      </c>
      <c r="AJ100" s="54"/>
      <c r="AK100" s="34">
        <f t="shared" si="12"/>
        <v>-3143.8199999999997</v>
      </c>
    </row>
    <row r="101" spans="1:37" x14ac:dyDescent="0.25">
      <c r="A101" s="1"/>
      <c r="B101" s="1"/>
      <c r="C101" s="1"/>
      <c r="D101" s="1"/>
      <c r="E101" s="1"/>
      <c r="F101" s="1"/>
      <c r="G101" s="1" t="s">
        <v>100</v>
      </c>
      <c r="H101" s="1"/>
      <c r="I101" s="34">
        <v>4699.66</v>
      </c>
      <c r="J101" s="34"/>
      <c r="K101" s="34">
        <v>0</v>
      </c>
      <c r="L101" s="34"/>
      <c r="M101" s="34">
        <v>0</v>
      </c>
      <c r="N101" s="34"/>
      <c r="O101" s="34">
        <v>134</v>
      </c>
      <c r="P101" s="34"/>
      <c r="Q101" s="34">
        <v>0</v>
      </c>
      <c r="R101" s="34"/>
      <c r="S101" s="34">
        <v>0</v>
      </c>
      <c r="T101" s="34"/>
      <c r="U101" s="34">
        <v>742.3</v>
      </c>
      <c r="V101" s="34"/>
      <c r="W101" s="34">
        <v>0</v>
      </c>
      <c r="X101" s="34"/>
      <c r="Y101" s="34">
        <v>0</v>
      </c>
      <c r="Z101" s="34"/>
      <c r="AA101" s="34">
        <v>0</v>
      </c>
      <c r="AB101" s="34"/>
      <c r="AC101" s="34">
        <v>0</v>
      </c>
      <c r="AD101" s="34"/>
      <c r="AE101" s="34">
        <v>0</v>
      </c>
      <c r="AF101" s="34"/>
      <c r="AG101" s="34">
        <f>ROUND(SUM(I101:AE101),5)</f>
        <v>5575.96</v>
      </c>
      <c r="AH101" s="34"/>
      <c r="AI101" s="34">
        <v>0</v>
      </c>
      <c r="AJ101" s="54"/>
      <c r="AK101" s="34">
        <f t="shared" si="12"/>
        <v>5575.96</v>
      </c>
    </row>
    <row r="102" spans="1:37" ht="15.75" thickBot="1" x14ac:dyDescent="0.3">
      <c r="A102" s="1"/>
      <c r="B102" s="1"/>
      <c r="C102" s="1"/>
      <c r="D102" s="1"/>
      <c r="E102" s="1"/>
      <c r="F102" s="1"/>
      <c r="G102" s="1" t="s">
        <v>101</v>
      </c>
      <c r="H102" s="1"/>
      <c r="I102" s="34">
        <v>0</v>
      </c>
      <c r="J102" s="34"/>
      <c r="K102" s="34">
        <v>0</v>
      </c>
      <c r="L102" s="34"/>
      <c r="M102" s="34">
        <v>0</v>
      </c>
      <c r="N102" s="34"/>
      <c r="O102" s="34">
        <v>0</v>
      </c>
      <c r="P102" s="34"/>
      <c r="Q102" s="34">
        <v>0</v>
      </c>
      <c r="R102" s="34"/>
      <c r="S102" s="34">
        <v>0</v>
      </c>
      <c r="T102" s="34"/>
      <c r="U102" s="34">
        <v>17.989999999999998</v>
      </c>
      <c r="V102" s="34"/>
      <c r="W102" s="34">
        <v>0</v>
      </c>
      <c r="X102" s="34"/>
      <c r="Y102" s="34">
        <v>-17.989999999999998</v>
      </c>
      <c r="Z102" s="34"/>
      <c r="AA102" s="34">
        <v>0</v>
      </c>
      <c r="AB102" s="34"/>
      <c r="AC102" s="34">
        <v>0</v>
      </c>
      <c r="AD102" s="34"/>
      <c r="AE102" s="34">
        <v>0</v>
      </c>
      <c r="AF102" s="34"/>
      <c r="AG102" s="34">
        <f>ROUND(SUM(I102:AE102),5)</f>
        <v>0</v>
      </c>
      <c r="AH102" s="34"/>
      <c r="AI102" s="34">
        <v>0</v>
      </c>
      <c r="AJ102" s="54"/>
      <c r="AK102" s="34">
        <f t="shared" si="12"/>
        <v>0</v>
      </c>
    </row>
    <row r="103" spans="1:37" ht="15.75" thickBot="1" x14ac:dyDescent="0.3">
      <c r="A103" s="1"/>
      <c r="B103" s="1"/>
      <c r="C103" s="1"/>
      <c r="D103" s="1"/>
      <c r="E103" s="1"/>
      <c r="F103" s="1" t="s">
        <v>102</v>
      </c>
      <c r="G103" s="1"/>
      <c r="H103" s="1"/>
      <c r="I103" s="56">
        <f>ROUND(SUM(I89:I102),5)</f>
        <v>15668.48</v>
      </c>
      <c r="J103" s="34"/>
      <c r="K103" s="56">
        <f>ROUND(SUM(K89:K102),5)</f>
        <v>-11540.54</v>
      </c>
      <c r="L103" s="34"/>
      <c r="M103" s="56">
        <f>ROUND(SUM(M89:M102),5)</f>
        <v>19882.919999999998</v>
      </c>
      <c r="N103" s="34"/>
      <c r="O103" s="56">
        <f>ROUND(SUM(O89:O102),5)</f>
        <v>3771.12</v>
      </c>
      <c r="P103" s="34"/>
      <c r="Q103" s="56">
        <f>ROUND(SUM(Q89:Q102),5)</f>
        <v>8667.44</v>
      </c>
      <c r="R103" s="34"/>
      <c r="S103" s="56">
        <f>ROUND(SUM(S89:S102),5)</f>
        <v>4450.33</v>
      </c>
      <c r="T103" s="34"/>
      <c r="U103" s="56">
        <f>ROUND(SUM(U89:U102),5)</f>
        <v>22299.15</v>
      </c>
      <c r="V103" s="34"/>
      <c r="W103" s="56">
        <f>ROUND(SUM(W89:W102),5)</f>
        <v>10952.22</v>
      </c>
      <c r="X103" s="34"/>
      <c r="Y103" s="56">
        <f>ROUND(SUM(Y89:Y102),5)</f>
        <v>3356.89</v>
      </c>
      <c r="Z103" s="34"/>
      <c r="AA103" s="56">
        <f>ROUND(SUM(AA89:AA102),5)</f>
        <v>6625</v>
      </c>
      <c r="AB103" s="34"/>
      <c r="AC103" s="56">
        <f>ROUND(SUM(AC89:AC102),5)</f>
        <v>6625</v>
      </c>
      <c r="AD103" s="34"/>
      <c r="AE103" s="56">
        <f>ROUND(SUM(AE89:AE102),5)</f>
        <v>6625</v>
      </c>
      <c r="AF103" s="34"/>
      <c r="AG103" s="56">
        <f>ROUND(SUM(I103:AE103),5)</f>
        <v>97383.01</v>
      </c>
      <c r="AH103" s="34"/>
      <c r="AI103" s="56">
        <f>ROUND(SUM(AI89:AI102),5)</f>
        <v>110000</v>
      </c>
      <c r="AJ103" s="54"/>
      <c r="AK103" s="56">
        <f>ROUND(SUM(AK89:AK102),5)</f>
        <v>-12616.99</v>
      </c>
    </row>
    <row r="104" spans="1:37" x14ac:dyDescent="0.25">
      <c r="A104" s="1"/>
      <c r="B104" s="1"/>
      <c r="C104" s="1"/>
      <c r="D104" s="1"/>
      <c r="E104" s="1" t="s">
        <v>103</v>
      </c>
      <c r="F104" s="1"/>
      <c r="G104" s="1"/>
      <c r="H104" s="1"/>
      <c r="I104" s="34">
        <f>ROUND(I67+I88+I103,5)</f>
        <v>38848.870000000003</v>
      </c>
      <c r="J104" s="34"/>
      <c r="K104" s="34">
        <f>ROUND(K67+K88+K103,5)</f>
        <v>4487.66</v>
      </c>
      <c r="L104" s="34"/>
      <c r="M104" s="34">
        <f>ROUND(M67+M88+M103,5)</f>
        <v>44776.42</v>
      </c>
      <c r="N104" s="34"/>
      <c r="O104" s="34">
        <f>ROUND(O67+O88+O103,5)</f>
        <v>29701.51</v>
      </c>
      <c r="P104" s="34"/>
      <c r="Q104" s="34">
        <f>ROUND(Q67+Q88+Q103,5)</f>
        <v>70159.240000000005</v>
      </c>
      <c r="R104" s="34"/>
      <c r="S104" s="34">
        <f>ROUND(S67+S88+S103,5)</f>
        <v>41645.06</v>
      </c>
      <c r="T104" s="34"/>
      <c r="U104" s="34">
        <f>ROUND(U67+U88+U103,5)</f>
        <v>111049.97</v>
      </c>
      <c r="V104" s="34"/>
      <c r="W104" s="34">
        <f>ROUND(W67+W88+W103,5)</f>
        <v>-1233.76</v>
      </c>
      <c r="X104" s="34"/>
      <c r="Y104" s="34">
        <f>ROUND(Y67+Y88+Y103,5)</f>
        <v>26240.06</v>
      </c>
      <c r="Z104" s="34"/>
      <c r="AA104" s="34">
        <f>ROUND(AA67+AA88+AA103,5)</f>
        <v>31219.651099999999</v>
      </c>
      <c r="AB104" s="34"/>
      <c r="AC104" s="34">
        <f>ROUND(AC67+AC88+AC103,5)</f>
        <v>30175</v>
      </c>
      <c r="AD104" s="34"/>
      <c r="AE104" s="34">
        <f>ROUND(AE67+AE88+AE103,5)</f>
        <v>30150</v>
      </c>
      <c r="AF104" s="34"/>
      <c r="AG104" s="34">
        <f>ROUND(SUM(I104:AE104),5)</f>
        <v>457219.68109999999</v>
      </c>
      <c r="AH104" s="34"/>
      <c r="AI104" s="34">
        <f>ROUND(AI67+AI88+AI103,5)</f>
        <v>410000</v>
      </c>
      <c r="AJ104" s="54"/>
      <c r="AK104" s="34">
        <f>ROUND(AK67+AK88+AK103,5)</f>
        <v>47219.681100000002</v>
      </c>
    </row>
    <row r="105" spans="1:37" x14ac:dyDescent="0.25">
      <c r="A105" s="1"/>
      <c r="B105" s="1"/>
      <c r="C105" s="1"/>
      <c r="D105" s="1"/>
      <c r="E105" s="1" t="s">
        <v>104</v>
      </c>
      <c r="F105" s="1"/>
      <c r="G105" s="1"/>
      <c r="H105" s="1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54"/>
      <c r="AK105" s="34"/>
    </row>
    <row r="106" spans="1:37" x14ac:dyDescent="0.25">
      <c r="A106" s="1"/>
      <c r="B106" s="1"/>
      <c r="C106" s="1"/>
      <c r="D106" s="1"/>
      <c r="E106" s="1"/>
      <c r="F106" s="1" t="s">
        <v>105</v>
      </c>
      <c r="G106" s="1"/>
      <c r="H106" s="1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54"/>
      <c r="AK106" s="34"/>
    </row>
    <row r="107" spans="1:37" x14ac:dyDescent="0.25">
      <c r="A107" s="1"/>
      <c r="B107" s="1"/>
      <c r="C107" s="1"/>
      <c r="D107" s="1"/>
      <c r="E107" s="1"/>
      <c r="F107" s="1"/>
      <c r="G107" s="1" t="s">
        <v>106</v>
      </c>
      <c r="H107" s="1"/>
      <c r="I107" s="34">
        <v>26838.11</v>
      </c>
      <c r="J107" s="34"/>
      <c r="K107" s="34">
        <v>28514.79</v>
      </c>
      <c r="L107" s="34"/>
      <c r="M107" s="34">
        <v>29401.52</v>
      </c>
      <c r="N107" s="34"/>
      <c r="O107" s="34">
        <v>30925.39</v>
      </c>
      <c r="P107" s="34"/>
      <c r="Q107" s="34">
        <v>26001.58</v>
      </c>
      <c r="R107" s="34"/>
      <c r="S107" s="34">
        <v>41614.769999999997</v>
      </c>
      <c r="T107" s="34"/>
      <c r="U107" s="34">
        <v>26311.49</v>
      </c>
      <c r="V107" s="34"/>
      <c r="W107" s="34">
        <v>25710.59</v>
      </c>
      <c r="X107" s="34"/>
      <c r="Y107" s="34">
        <v>38395.74</v>
      </c>
      <c r="Z107" s="34"/>
      <c r="AA107" s="34">
        <v>26000</v>
      </c>
      <c r="AB107" s="34"/>
      <c r="AC107" s="34">
        <v>26000</v>
      </c>
      <c r="AD107" s="34"/>
      <c r="AE107" s="34">
        <v>39000</v>
      </c>
      <c r="AF107" s="34"/>
      <c r="AG107" s="34">
        <f t="shared" ref="AG107:AG112" si="13">ROUND(SUM(I107:AE107),5)</f>
        <v>364713.98</v>
      </c>
      <c r="AH107" s="34"/>
      <c r="AI107" s="34">
        <v>314720</v>
      </c>
      <c r="AJ107" s="54"/>
      <c r="AK107" s="34">
        <f t="shared" ref="AK107:AK111" si="14">+AG107-AI107</f>
        <v>49993.979999999981</v>
      </c>
    </row>
    <row r="108" spans="1:37" x14ac:dyDescent="0.25">
      <c r="A108" s="1"/>
      <c r="B108" s="1"/>
      <c r="C108" s="1"/>
      <c r="D108" s="1"/>
      <c r="E108" s="1"/>
      <c r="F108" s="1"/>
      <c r="G108" s="1" t="s">
        <v>107</v>
      </c>
      <c r="H108" s="1"/>
      <c r="I108" s="34">
        <v>2170.64</v>
      </c>
      <c r="J108" s="34"/>
      <c r="K108" s="34">
        <v>2262.4899999999998</v>
      </c>
      <c r="L108" s="34"/>
      <c r="M108" s="34">
        <v>2331.36</v>
      </c>
      <c r="N108" s="34"/>
      <c r="O108" s="34">
        <v>2444.7600000000002</v>
      </c>
      <c r="P108" s="34"/>
      <c r="Q108" s="34">
        <v>2070.1</v>
      </c>
      <c r="R108" s="34"/>
      <c r="S108" s="34">
        <v>3329.19</v>
      </c>
      <c r="T108" s="34"/>
      <c r="U108" s="34">
        <v>2037.59</v>
      </c>
      <c r="V108" s="34"/>
      <c r="W108" s="34">
        <v>1966.84</v>
      </c>
      <c r="X108" s="34"/>
      <c r="Y108" s="34">
        <v>3032.86</v>
      </c>
      <c r="Z108" s="34"/>
      <c r="AA108" s="34">
        <f>+AA107*0.0725</f>
        <v>1884.9999999999998</v>
      </c>
      <c r="AB108" s="34"/>
      <c r="AC108" s="34">
        <f>+AC107*0.0725</f>
        <v>1884.9999999999998</v>
      </c>
      <c r="AD108" s="34"/>
      <c r="AE108" s="34">
        <f>+AE107*0.0725</f>
        <v>2827.5</v>
      </c>
      <c r="AF108" s="34"/>
      <c r="AG108" s="34">
        <f t="shared" si="13"/>
        <v>28243.33</v>
      </c>
      <c r="AH108" s="34"/>
      <c r="AI108" s="34">
        <v>24076</v>
      </c>
      <c r="AJ108" s="54"/>
      <c r="AK108" s="34">
        <f t="shared" si="14"/>
        <v>4167.3300000000017</v>
      </c>
    </row>
    <row r="109" spans="1:37" x14ac:dyDescent="0.25">
      <c r="A109" s="1"/>
      <c r="B109" s="1"/>
      <c r="C109" s="1"/>
      <c r="D109" s="1"/>
      <c r="E109" s="1"/>
      <c r="F109" s="1"/>
      <c r="G109" s="1" t="s">
        <v>108</v>
      </c>
      <c r="H109" s="1"/>
      <c r="I109" s="34">
        <v>4844.71</v>
      </c>
      <c r="J109" s="34"/>
      <c r="K109" s="34">
        <v>4844.71</v>
      </c>
      <c r="L109" s="34"/>
      <c r="M109" s="34">
        <v>6823.94</v>
      </c>
      <c r="N109" s="34"/>
      <c r="O109" s="34">
        <v>7879.77</v>
      </c>
      <c r="P109" s="34"/>
      <c r="Q109" s="34">
        <v>7618.09</v>
      </c>
      <c r="R109" s="34"/>
      <c r="S109" s="34">
        <v>7618.09</v>
      </c>
      <c r="T109" s="34"/>
      <c r="U109" s="34">
        <v>7618.09</v>
      </c>
      <c r="V109" s="34"/>
      <c r="W109" s="34">
        <v>8057.37</v>
      </c>
      <c r="X109" s="34"/>
      <c r="Y109" s="34">
        <v>7178.81</v>
      </c>
      <c r="Z109" s="34"/>
      <c r="AA109" s="34">
        <v>5087.21</v>
      </c>
      <c r="AB109" s="34"/>
      <c r="AC109" s="34">
        <v>5087.21</v>
      </c>
      <c r="AD109" s="34"/>
      <c r="AE109" s="34">
        <v>5087.21</v>
      </c>
      <c r="AF109" s="34"/>
      <c r="AG109" s="34">
        <f t="shared" si="13"/>
        <v>77745.210000000006</v>
      </c>
      <c r="AH109" s="34"/>
      <c r="AI109" s="34">
        <v>64379</v>
      </c>
      <c r="AJ109" s="54"/>
      <c r="AK109" s="34">
        <f t="shared" si="14"/>
        <v>13366.210000000006</v>
      </c>
    </row>
    <row r="110" spans="1:37" x14ac:dyDescent="0.25">
      <c r="A110" s="1"/>
      <c r="B110" s="1"/>
      <c r="C110" s="1"/>
      <c r="D110" s="1"/>
      <c r="E110" s="1"/>
      <c r="F110" s="1"/>
      <c r="G110" s="1" t="s">
        <v>109</v>
      </c>
      <c r="H110" s="1"/>
      <c r="I110" s="34">
        <v>307.25</v>
      </c>
      <c r="J110" s="34"/>
      <c r="K110" s="34">
        <v>321.14</v>
      </c>
      <c r="L110" s="34"/>
      <c r="M110" s="34">
        <v>295.56</v>
      </c>
      <c r="N110" s="34"/>
      <c r="O110" s="34">
        <v>290.79000000000002</v>
      </c>
      <c r="P110" s="34"/>
      <c r="Q110" s="34">
        <v>280.68</v>
      </c>
      <c r="R110" s="34"/>
      <c r="S110" s="34">
        <v>-1286.6300000000001</v>
      </c>
      <c r="T110" s="34"/>
      <c r="U110" s="34">
        <v>380.72</v>
      </c>
      <c r="V110" s="34"/>
      <c r="W110" s="34">
        <v>496.14</v>
      </c>
      <c r="X110" s="34"/>
      <c r="Y110" s="34">
        <v>-618.28</v>
      </c>
      <c r="Z110" s="34"/>
      <c r="AA110" s="34">
        <f>+AA107*0.03</f>
        <v>780</v>
      </c>
      <c r="AB110" s="34"/>
      <c r="AC110" s="34">
        <f>+AC107*0.03</f>
        <v>780</v>
      </c>
      <c r="AD110" s="34"/>
      <c r="AE110" s="34">
        <f>+AE107*0.03</f>
        <v>1170</v>
      </c>
      <c r="AF110" s="34"/>
      <c r="AG110" s="34">
        <f t="shared" si="13"/>
        <v>3197.37</v>
      </c>
      <c r="AH110" s="34"/>
      <c r="AI110" s="34">
        <v>4650</v>
      </c>
      <c r="AJ110" s="54"/>
      <c r="AK110" s="34">
        <f t="shared" si="14"/>
        <v>-1452.63</v>
      </c>
    </row>
    <row r="111" spans="1:37" ht="15.75" thickBot="1" x14ac:dyDescent="0.3">
      <c r="A111" s="1"/>
      <c r="B111" s="1"/>
      <c r="C111" s="1"/>
      <c r="D111" s="1"/>
      <c r="E111" s="1"/>
      <c r="F111" s="1"/>
      <c r="G111" s="1" t="s">
        <v>110</v>
      </c>
      <c r="H111" s="1"/>
      <c r="I111" s="55">
        <v>43.02</v>
      </c>
      <c r="J111" s="34"/>
      <c r="K111" s="55">
        <v>43.02</v>
      </c>
      <c r="L111" s="34"/>
      <c r="M111" s="55">
        <v>43.02</v>
      </c>
      <c r="N111" s="34"/>
      <c r="O111" s="55">
        <v>43.02</v>
      </c>
      <c r="P111" s="34"/>
      <c r="Q111" s="55">
        <v>43.02</v>
      </c>
      <c r="R111" s="34"/>
      <c r="S111" s="55">
        <v>567.61</v>
      </c>
      <c r="T111" s="34"/>
      <c r="U111" s="55">
        <v>567.61</v>
      </c>
      <c r="V111" s="34"/>
      <c r="W111" s="55">
        <v>567.61</v>
      </c>
      <c r="X111" s="34"/>
      <c r="Y111" s="55">
        <v>567.61</v>
      </c>
      <c r="Z111" s="34"/>
      <c r="AA111" s="55">
        <v>567.61</v>
      </c>
      <c r="AB111" s="34"/>
      <c r="AC111" s="55">
        <v>567.61</v>
      </c>
      <c r="AD111" s="34"/>
      <c r="AE111" s="55">
        <v>567.61</v>
      </c>
      <c r="AF111" s="34"/>
      <c r="AG111" s="55">
        <f t="shared" si="13"/>
        <v>4188.37</v>
      </c>
      <c r="AH111" s="34"/>
      <c r="AI111" s="55">
        <v>913</v>
      </c>
      <c r="AJ111" s="54"/>
      <c r="AK111" s="55">
        <f t="shared" si="14"/>
        <v>3275.37</v>
      </c>
    </row>
    <row r="112" spans="1:37" x14ac:dyDescent="0.25">
      <c r="A112" s="1"/>
      <c r="B112" s="1"/>
      <c r="C112" s="1"/>
      <c r="D112" s="1"/>
      <c r="E112" s="1"/>
      <c r="F112" s="1" t="s">
        <v>111</v>
      </c>
      <c r="G112" s="1"/>
      <c r="H112" s="1"/>
      <c r="I112" s="34">
        <f>ROUND(SUM(I106:I111),5)</f>
        <v>34203.730000000003</v>
      </c>
      <c r="J112" s="34"/>
      <c r="K112" s="34">
        <f>ROUND(SUM(K106:K111),5)</f>
        <v>35986.15</v>
      </c>
      <c r="L112" s="34"/>
      <c r="M112" s="34">
        <f>ROUND(SUM(M106:M111),5)</f>
        <v>38895.4</v>
      </c>
      <c r="N112" s="34"/>
      <c r="O112" s="34">
        <f>ROUND(SUM(O106:O111),5)</f>
        <v>41583.730000000003</v>
      </c>
      <c r="P112" s="34"/>
      <c r="Q112" s="34">
        <f>ROUND(SUM(Q106:Q111),5)</f>
        <v>36013.47</v>
      </c>
      <c r="R112" s="34"/>
      <c r="S112" s="34">
        <f>ROUND(SUM(S106:S111),5)</f>
        <v>51843.03</v>
      </c>
      <c r="T112" s="34"/>
      <c r="U112" s="34">
        <f>ROUND(SUM(U106:U111),5)</f>
        <v>36915.5</v>
      </c>
      <c r="V112" s="34"/>
      <c r="W112" s="34">
        <f>ROUND(SUM(W106:W111),5)</f>
        <v>36798.550000000003</v>
      </c>
      <c r="X112" s="34"/>
      <c r="Y112" s="34">
        <f>ROUND(SUM(Y106:Y111),5)</f>
        <v>48556.74</v>
      </c>
      <c r="Z112" s="34"/>
      <c r="AA112" s="34">
        <f>ROUND(SUM(AA106:AA111),5)</f>
        <v>34319.82</v>
      </c>
      <c r="AB112" s="34"/>
      <c r="AC112" s="34">
        <f>ROUND(SUM(AC106:AC111),5)</f>
        <v>34319.82</v>
      </c>
      <c r="AD112" s="34"/>
      <c r="AE112" s="34">
        <f>ROUND(SUM(AE106:AE111),5)</f>
        <v>48652.32</v>
      </c>
      <c r="AF112" s="34"/>
      <c r="AG112" s="34">
        <f t="shared" si="13"/>
        <v>478088.26</v>
      </c>
      <c r="AH112" s="34"/>
      <c r="AI112" s="34">
        <f>ROUND(SUM(AI106:AI111),5)</f>
        <v>408738</v>
      </c>
      <c r="AJ112" s="54"/>
      <c r="AK112" s="34">
        <f>ROUND(SUM(AK106:AK111),5)</f>
        <v>69350.259999999995</v>
      </c>
    </row>
    <row r="113" spans="1:37" x14ac:dyDescent="0.25">
      <c r="A113" s="1"/>
      <c r="B113" s="1"/>
      <c r="C113" s="1"/>
      <c r="D113" s="1"/>
      <c r="E113" s="1"/>
      <c r="F113" s="1" t="s">
        <v>112</v>
      </c>
      <c r="G113" s="1"/>
      <c r="H113" s="1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54"/>
      <c r="AK113" s="34"/>
    </row>
    <row r="114" spans="1:37" x14ac:dyDescent="0.25">
      <c r="A114" s="1"/>
      <c r="B114" s="1"/>
      <c r="C114" s="1"/>
      <c r="D114" s="1"/>
      <c r="E114" s="1"/>
      <c r="F114" s="1"/>
      <c r="G114" s="1" t="s">
        <v>113</v>
      </c>
      <c r="H114" s="1"/>
      <c r="I114" s="34">
        <v>396.86</v>
      </c>
      <c r="J114" s="34"/>
      <c r="K114" s="34">
        <v>581.12</v>
      </c>
      <c r="L114" s="34"/>
      <c r="M114" s="34">
        <v>728.32</v>
      </c>
      <c r="N114" s="34"/>
      <c r="O114" s="34">
        <v>878.95</v>
      </c>
      <c r="P114" s="34"/>
      <c r="Q114" s="34">
        <v>1080.1600000000001</v>
      </c>
      <c r="R114" s="34"/>
      <c r="S114" s="34">
        <v>758.81</v>
      </c>
      <c r="T114" s="34"/>
      <c r="U114" s="34">
        <v>0</v>
      </c>
      <c r="V114" s="34"/>
      <c r="W114" s="34">
        <v>0</v>
      </c>
      <c r="X114" s="34"/>
      <c r="Y114" s="34">
        <v>0</v>
      </c>
      <c r="Z114" s="34"/>
      <c r="AA114" s="34">
        <v>0</v>
      </c>
      <c r="AB114" s="34"/>
      <c r="AC114" s="34">
        <v>0</v>
      </c>
      <c r="AD114" s="34"/>
      <c r="AE114" s="34">
        <v>0</v>
      </c>
      <c r="AF114" s="34"/>
      <c r="AG114" s="34">
        <f>ROUND(SUM(I114:AE114),5)</f>
        <v>4424.22</v>
      </c>
      <c r="AH114" s="34"/>
      <c r="AI114" s="34">
        <v>15000</v>
      </c>
      <c r="AJ114" s="54"/>
      <c r="AK114" s="34">
        <f t="shared" ref="AK114:AK116" si="15">+AG114-AI114</f>
        <v>-10575.779999999999</v>
      </c>
    </row>
    <row r="115" spans="1:37" x14ac:dyDescent="0.25">
      <c r="A115" s="1"/>
      <c r="B115" s="1"/>
      <c r="C115" s="1"/>
      <c r="D115" s="1"/>
      <c r="E115" s="1"/>
      <c r="F115" s="1"/>
      <c r="G115" s="1" t="s">
        <v>114</v>
      </c>
      <c r="H115" s="1"/>
      <c r="I115" s="34">
        <v>37.51</v>
      </c>
      <c r="J115" s="34"/>
      <c r="K115" s="34">
        <v>54.91</v>
      </c>
      <c r="L115" s="34"/>
      <c r="M115" s="34">
        <v>201.17</v>
      </c>
      <c r="N115" s="34"/>
      <c r="O115" s="34">
        <v>83.07</v>
      </c>
      <c r="P115" s="34"/>
      <c r="Q115" s="34">
        <v>102.08</v>
      </c>
      <c r="R115" s="34"/>
      <c r="S115" s="34">
        <v>71.69</v>
      </c>
      <c r="T115" s="34"/>
      <c r="U115" s="34">
        <v>0</v>
      </c>
      <c r="V115" s="34"/>
      <c r="W115" s="34">
        <v>0</v>
      </c>
      <c r="X115" s="34"/>
      <c r="Y115" s="34">
        <v>0</v>
      </c>
      <c r="Z115" s="34"/>
      <c r="AA115" s="34">
        <v>0</v>
      </c>
      <c r="AB115" s="34"/>
      <c r="AC115" s="34">
        <v>0</v>
      </c>
      <c r="AD115" s="34"/>
      <c r="AE115" s="34">
        <v>0</v>
      </c>
      <c r="AF115" s="34"/>
      <c r="AG115" s="34">
        <f>ROUND(SUM(I115:AE115),5)</f>
        <v>550.42999999999995</v>
      </c>
      <c r="AH115" s="34"/>
      <c r="AI115" s="34">
        <v>1448</v>
      </c>
      <c r="AJ115" s="54"/>
      <c r="AK115" s="34">
        <f t="shared" si="15"/>
        <v>-897.57</v>
      </c>
    </row>
    <row r="116" spans="1:37" ht="15.75" thickBot="1" x14ac:dyDescent="0.3">
      <c r="A116" s="1"/>
      <c r="B116" s="1"/>
      <c r="C116" s="1"/>
      <c r="D116" s="1"/>
      <c r="E116" s="1"/>
      <c r="F116" s="1"/>
      <c r="G116" s="1" t="s">
        <v>115</v>
      </c>
      <c r="H116" s="1"/>
      <c r="I116" s="55">
        <v>2.64</v>
      </c>
      <c r="J116" s="34"/>
      <c r="K116" s="55">
        <v>2.64</v>
      </c>
      <c r="L116" s="34"/>
      <c r="M116" s="55">
        <v>2.64</v>
      </c>
      <c r="N116" s="34"/>
      <c r="O116" s="55">
        <v>2.64</v>
      </c>
      <c r="P116" s="34"/>
      <c r="Q116" s="55">
        <v>2.64</v>
      </c>
      <c r="R116" s="34"/>
      <c r="S116" s="55">
        <v>20.79</v>
      </c>
      <c r="T116" s="34"/>
      <c r="U116" s="55">
        <v>20.79</v>
      </c>
      <c r="V116" s="34"/>
      <c r="W116" s="55">
        <v>20.79</v>
      </c>
      <c r="X116" s="34"/>
      <c r="Y116" s="55">
        <v>20.79</v>
      </c>
      <c r="Z116" s="34"/>
      <c r="AA116" s="55">
        <v>20.79</v>
      </c>
      <c r="AB116" s="34"/>
      <c r="AC116" s="55">
        <v>20.79</v>
      </c>
      <c r="AD116" s="34"/>
      <c r="AE116" s="55">
        <v>20.79</v>
      </c>
      <c r="AF116" s="34"/>
      <c r="AG116" s="55">
        <f>ROUND(SUM(I116:AE116),5)</f>
        <v>158.72999999999999</v>
      </c>
      <c r="AH116" s="34"/>
      <c r="AI116" s="55">
        <v>44</v>
      </c>
      <c r="AJ116" s="54"/>
      <c r="AK116" s="55">
        <f t="shared" si="15"/>
        <v>114.72999999999999</v>
      </c>
    </row>
    <row r="117" spans="1:37" x14ac:dyDescent="0.25">
      <c r="A117" s="1"/>
      <c r="B117" s="1"/>
      <c r="C117" s="1"/>
      <c r="D117" s="1"/>
      <c r="E117" s="1"/>
      <c r="F117" s="1" t="s">
        <v>116</v>
      </c>
      <c r="G117" s="1"/>
      <c r="H117" s="1"/>
      <c r="I117" s="34">
        <f>ROUND(SUM(I113:I116),5)</f>
        <v>437.01</v>
      </c>
      <c r="J117" s="34"/>
      <c r="K117" s="34">
        <f>ROUND(SUM(K113:K116),5)</f>
        <v>638.66999999999996</v>
      </c>
      <c r="L117" s="34"/>
      <c r="M117" s="34">
        <f>ROUND(SUM(M113:M116),5)</f>
        <v>932.13</v>
      </c>
      <c r="N117" s="34"/>
      <c r="O117" s="34">
        <f>ROUND(SUM(O113:O116),5)</f>
        <v>964.66</v>
      </c>
      <c r="P117" s="34"/>
      <c r="Q117" s="34">
        <f>ROUND(SUM(Q113:Q116),5)</f>
        <v>1184.8800000000001</v>
      </c>
      <c r="R117" s="34"/>
      <c r="S117" s="34">
        <f>ROUND(SUM(S113:S116),5)</f>
        <v>851.29</v>
      </c>
      <c r="T117" s="34"/>
      <c r="U117" s="34">
        <f>ROUND(SUM(U113:U116),5)</f>
        <v>20.79</v>
      </c>
      <c r="V117" s="34"/>
      <c r="W117" s="34">
        <f>ROUND(SUM(W113:W116),5)</f>
        <v>20.79</v>
      </c>
      <c r="X117" s="34"/>
      <c r="Y117" s="34">
        <f>ROUND(SUM(Y113:Y116),5)</f>
        <v>20.79</v>
      </c>
      <c r="Z117" s="34"/>
      <c r="AA117" s="34">
        <f>ROUND(SUM(AA113:AA116),5)</f>
        <v>20.79</v>
      </c>
      <c r="AB117" s="34"/>
      <c r="AC117" s="34">
        <f>ROUND(SUM(AC113:AC116),5)</f>
        <v>20.79</v>
      </c>
      <c r="AD117" s="34"/>
      <c r="AE117" s="34">
        <f>ROUND(SUM(AE113:AE116),5)</f>
        <v>20.79</v>
      </c>
      <c r="AF117" s="34"/>
      <c r="AG117" s="34">
        <f>ROUND(SUM(I117:AE117),5)</f>
        <v>5133.38</v>
      </c>
      <c r="AH117" s="34"/>
      <c r="AI117" s="34">
        <f>ROUND(SUM(AI113:AI116),5)</f>
        <v>16492</v>
      </c>
      <c r="AJ117" s="54"/>
      <c r="AK117" s="34">
        <f>ROUND(SUM(AK113:AK116),5)</f>
        <v>-11358.62</v>
      </c>
    </row>
    <row r="118" spans="1:37" x14ac:dyDescent="0.25">
      <c r="A118" s="1"/>
      <c r="B118" s="1"/>
      <c r="C118" s="1"/>
      <c r="D118" s="1"/>
      <c r="E118" s="1"/>
      <c r="F118" s="1" t="s">
        <v>117</v>
      </c>
      <c r="G118" s="1"/>
      <c r="H118" s="1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54"/>
      <c r="AK118" s="34"/>
    </row>
    <row r="119" spans="1:37" x14ac:dyDescent="0.25">
      <c r="A119" s="1"/>
      <c r="B119" s="1"/>
      <c r="C119" s="1"/>
      <c r="D119" s="1"/>
      <c r="E119" s="1"/>
      <c r="F119" s="1"/>
      <c r="G119" s="1" t="s">
        <v>118</v>
      </c>
      <c r="H119" s="1"/>
      <c r="I119" s="34">
        <v>1472.42</v>
      </c>
      <c r="J119" s="34"/>
      <c r="K119" s="34">
        <v>1895.38</v>
      </c>
      <c r="L119" s="34"/>
      <c r="M119" s="34">
        <v>1464.15</v>
      </c>
      <c r="N119" s="34"/>
      <c r="O119" s="34">
        <v>1542.93</v>
      </c>
      <c r="P119" s="34"/>
      <c r="Q119" s="34">
        <v>2070.34</v>
      </c>
      <c r="R119" s="34"/>
      <c r="S119" s="34">
        <v>1627.74</v>
      </c>
      <c r="T119" s="34"/>
      <c r="U119" s="34">
        <v>1502.67</v>
      </c>
      <c r="V119" s="34"/>
      <c r="W119" s="34">
        <v>2024.08</v>
      </c>
      <c r="X119" s="34"/>
      <c r="Y119" s="34">
        <v>1552.58</v>
      </c>
      <c r="Z119" s="34"/>
      <c r="AA119" s="34">
        <v>2000</v>
      </c>
      <c r="AB119" s="34"/>
      <c r="AC119" s="34">
        <v>2000</v>
      </c>
      <c r="AD119" s="34"/>
      <c r="AE119" s="34">
        <v>2000</v>
      </c>
      <c r="AF119" s="34"/>
      <c r="AG119" s="34">
        <f>ROUND(SUM(I119:AE119),5)</f>
        <v>21152.29</v>
      </c>
      <c r="AH119" s="34"/>
      <c r="AI119" s="34">
        <v>25602</v>
      </c>
      <c r="AJ119" s="54"/>
      <c r="AK119" s="34">
        <f t="shared" ref="AK119:AK122" si="16">+AG119-AI119</f>
        <v>-4449.7099999999991</v>
      </c>
    </row>
    <row r="120" spans="1:37" x14ac:dyDescent="0.25">
      <c r="A120" s="1"/>
      <c r="B120" s="1"/>
      <c r="C120" s="1"/>
      <c r="D120" s="1"/>
      <c r="E120" s="1"/>
      <c r="F120" s="1"/>
      <c r="G120" s="1" t="s">
        <v>119</v>
      </c>
      <c r="H120" s="1"/>
      <c r="I120" s="34">
        <v>230</v>
      </c>
      <c r="J120" s="34"/>
      <c r="K120" s="34">
        <v>0</v>
      </c>
      <c r="L120" s="34"/>
      <c r="M120" s="34">
        <v>383.33</v>
      </c>
      <c r="N120" s="34"/>
      <c r="O120" s="34">
        <v>306.67</v>
      </c>
      <c r="P120" s="34"/>
      <c r="Q120" s="34">
        <v>287.5</v>
      </c>
      <c r="R120" s="34"/>
      <c r="S120" s="34">
        <v>0</v>
      </c>
      <c r="T120" s="34"/>
      <c r="U120" s="34">
        <v>230</v>
      </c>
      <c r="V120" s="34"/>
      <c r="W120" s="34">
        <v>517.5</v>
      </c>
      <c r="X120" s="34"/>
      <c r="Y120" s="34">
        <v>0</v>
      </c>
      <c r="Z120" s="34"/>
      <c r="AA120" s="34">
        <v>343.75</v>
      </c>
      <c r="AB120" s="34"/>
      <c r="AC120" s="34">
        <v>343.75</v>
      </c>
      <c r="AD120" s="34"/>
      <c r="AE120" s="34">
        <v>343.75</v>
      </c>
      <c r="AF120" s="34"/>
      <c r="AG120" s="34">
        <f>ROUND(SUM(I120:AE120),5)</f>
        <v>2986.25</v>
      </c>
      <c r="AH120" s="34"/>
      <c r="AI120" s="34">
        <v>2750</v>
      </c>
      <c r="AJ120" s="54"/>
      <c r="AK120" s="34">
        <f t="shared" si="16"/>
        <v>236.25</v>
      </c>
    </row>
    <row r="121" spans="1:37" x14ac:dyDescent="0.25">
      <c r="A121" s="1"/>
      <c r="B121" s="1"/>
      <c r="C121" s="1"/>
      <c r="D121" s="1"/>
      <c r="E121" s="1"/>
      <c r="F121" s="1"/>
      <c r="G121" s="1" t="s">
        <v>120</v>
      </c>
      <c r="H121" s="1"/>
      <c r="I121" s="34">
        <v>0</v>
      </c>
      <c r="J121" s="34"/>
      <c r="K121" s="34">
        <v>214.5</v>
      </c>
      <c r="L121" s="34"/>
      <c r="M121" s="34">
        <v>0</v>
      </c>
      <c r="N121" s="34"/>
      <c r="O121" s="34">
        <v>0</v>
      </c>
      <c r="P121" s="34"/>
      <c r="Q121" s="34">
        <v>0</v>
      </c>
      <c r="R121" s="34"/>
      <c r="S121" s="34">
        <v>217.5</v>
      </c>
      <c r="T121" s="34"/>
      <c r="U121" s="34">
        <v>0</v>
      </c>
      <c r="V121" s="34"/>
      <c r="W121" s="34">
        <v>0</v>
      </c>
      <c r="X121" s="34"/>
      <c r="Y121" s="34">
        <v>0</v>
      </c>
      <c r="Z121" s="34"/>
      <c r="AA121" s="34">
        <v>0</v>
      </c>
      <c r="AB121" s="34"/>
      <c r="AC121" s="34">
        <v>0</v>
      </c>
      <c r="AD121" s="34"/>
      <c r="AE121" s="34">
        <v>0</v>
      </c>
      <c r="AF121" s="34"/>
      <c r="AG121" s="34">
        <f>ROUND(SUM(I121:AE121),5)</f>
        <v>432</v>
      </c>
      <c r="AH121" s="34"/>
      <c r="AI121" s="34">
        <v>500</v>
      </c>
      <c r="AJ121" s="54"/>
      <c r="AK121" s="34">
        <f t="shared" si="16"/>
        <v>-68</v>
      </c>
    </row>
    <row r="122" spans="1:37" ht="15.75" thickBot="1" x14ac:dyDescent="0.3">
      <c r="A122" s="1"/>
      <c r="B122" s="1"/>
      <c r="C122" s="1"/>
      <c r="D122" s="1"/>
      <c r="E122" s="1"/>
      <c r="F122" s="1"/>
      <c r="G122" s="1" t="s">
        <v>121</v>
      </c>
      <c r="H122" s="1"/>
      <c r="I122" s="55">
        <v>0</v>
      </c>
      <c r="J122" s="34"/>
      <c r="K122" s="55">
        <v>0</v>
      </c>
      <c r="L122" s="34"/>
      <c r="M122" s="55">
        <v>0</v>
      </c>
      <c r="N122" s="34"/>
      <c r="O122" s="55">
        <v>27.96</v>
      </c>
      <c r="P122" s="34"/>
      <c r="Q122" s="55">
        <v>162.21</v>
      </c>
      <c r="R122" s="34"/>
      <c r="S122" s="55">
        <v>572</v>
      </c>
      <c r="T122" s="34"/>
      <c r="U122" s="55">
        <v>6.49</v>
      </c>
      <c r="V122" s="34"/>
      <c r="W122" s="55">
        <v>-572</v>
      </c>
      <c r="X122" s="34"/>
      <c r="Y122" s="55">
        <v>135</v>
      </c>
      <c r="Z122" s="34"/>
      <c r="AA122" s="55">
        <v>0</v>
      </c>
      <c r="AB122" s="34"/>
      <c r="AC122" s="55">
        <v>0</v>
      </c>
      <c r="AD122" s="34"/>
      <c r="AE122" s="55">
        <v>0</v>
      </c>
      <c r="AF122" s="34"/>
      <c r="AG122" s="55">
        <f>ROUND(SUM(I122:AE122),5)</f>
        <v>331.66</v>
      </c>
      <c r="AH122" s="34"/>
      <c r="AI122" s="55">
        <v>5000</v>
      </c>
      <c r="AJ122" s="54"/>
      <c r="AK122" s="55">
        <f t="shared" si="16"/>
        <v>-4668.34</v>
      </c>
    </row>
    <row r="123" spans="1:37" x14ac:dyDescent="0.25">
      <c r="A123" s="1"/>
      <c r="B123" s="1"/>
      <c r="C123" s="1"/>
      <c r="D123" s="1"/>
      <c r="E123" s="1"/>
      <c r="F123" s="1" t="s">
        <v>122</v>
      </c>
      <c r="G123" s="1"/>
      <c r="H123" s="1"/>
      <c r="I123" s="34">
        <f>ROUND(SUM(I118:I122),5)</f>
        <v>1702.42</v>
      </c>
      <c r="J123" s="34"/>
      <c r="K123" s="34">
        <f>ROUND(SUM(K118:K122),5)</f>
        <v>2109.88</v>
      </c>
      <c r="L123" s="34"/>
      <c r="M123" s="34">
        <f>ROUND(SUM(M118:M122),5)</f>
        <v>1847.48</v>
      </c>
      <c r="N123" s="34"/>
      <c r="O123" s="34">
        <f>ROUND(SUM(O118:O122),5)</f>
        <v>1877.56</v>
      </c>
      <c r="P123" s="34"/>
      <c r="Q123" s="34">
        <f>ROUND(SUM(Q118:Q122),5)</f>
        <v>2520.0500000000002</v>
      </c>
      <c r="R123" s="34"/>
      <c r="S123" s="34">
        <f>ROUND(SUM(S118:S122),5)</f>
        <v>2417.2399999999998</v>
      </c>
      <c r="T123" s="34"/>
      <c r="U123" s="34">
        <f>ROUND(SUM(U118:U122),5)</f>
        <v>1739.16</v>
      </c>
      <c r="V123" s="34"/>
      <c r="W123" s="34">
        <f>ROUND(SUM(W118:W122),5)</f>
        <v>1969.58</v>
      </c>
      <c r="X123" s="34"/>
      <c r="Y123" s="34">
        <f>ROUND(SUM(Y118:Y122),5)</f>
        <v>1687.58</v>
      </c>
      <c r="Z123" s="34"/>
      <c r="AA123" s="34">
        <f>ROUND(SUM(AA118:AA122),5)</f>
        <v>2343.75</v>
      </c>
      <c r="AB123" s="34"/>
      <c r="AC123" s="34">
        <f>ROUND(SUM(AC118:AC122),5)</f>
        <v>2343.75</v>
      </c>
      <c r="AD123" s="34"/>
      <c r="AE123" s="34">
        <f>ROUND(SUM(AE118:AE122),5)</f>
        <v>2343.75</v>
      </c>
      <c r="AF123" s="34"/>
      <c r="AG123" s="34">
        <f>ROUND(SUM(I123:AE123),5)</f>
        <v>24902.2</v>
      </c>
      <c r="AH123" s="34"/>
      <c r="AI123" s="34">
        <f>ROUND(SUM(AI118:AI122),5)</f>
        <v>33852</v>
      </c>
      <c r="AJ123" s="54"/>
      <c r="AK123" s="34">
        <f>ROUND(SUM(AK118:AK122),5)</f>
        <v>-8949.7999999999993</v>
      </c>
    </row>
    <row r="124" spans="1:37" x14ac:dyDescent="0.25">
      <c r="A124" s="1"/>
      <c r="B124" s="1"/>
      <c r="C124" s="1"/>
      <c r="D124" s="1"/>
      <c r="E124" s="1"/>
      <c r="F124" s="1" t="s">
        <v>123</v>
      </c>
      <c r="G124" s="1"/>
      <c r="H124" s="1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54"/>
      <c r="AK124" s="34"/>
    </row>
    <row r="125" spans="1:37" x14ac:dyDescent="0.25">
      <c r="A125" s="1"/>
      <c r="B125" s="1"/>
      <c r="C125" s="1"/>
      <c r="D125" s="1"/>
      <c r="E125" s="1"/>
      <c r="F125" s="1"/>
      <c r="G125" s="1" t="s">
        <v>124</v>
      </c>
      <c r="H125" s="1"/>
      <c r="I125" s="34">
        <v>0</v>
      </c>
      <c r="J125" s="34"/>
      <c r="K125" s="34">
        <v>0</v>
      </c>
      <c r="L125" s="34"/>
      <c r="M125" s="34">
        <v>0</v>
      </c>
      <c r="N125" s="34"/>
      <c r="O125" s="34">
        <v>46.71</v>
      </c>
      <c r="P125" s="34"/>
      <c r="Q125" s="34">
        <v>0</v>
      </c>
      <c r="R125" s="34"/>
      <c r="S125" s="34">
        <v>0</v>
      </c>
      <c r="T125" s="34"/>
      <c r="U125" s="34">
        <v>0</v>
      </c>
      <c r="V125" s="34"/>
      <c r="W125" s="34">
        <v>0</v>
      </c>
      <c r="X125" s="34"/>
      <c r="Y125" s="34">
        <v>0</v>
      </c>
      <c r="Z125" s="34"/>
      <c r="AA125" s="34">
        <v>0</v>
      </c>
      <c r="AB125" s="34"/>
      <c r="AC125" s="34">
        <v>0</v>
      </c>
      <c r="AD125" s="34"/>
      <c r="AE125" s="34">
        <v>0</v>
      </c>
      <c r="AF125" s="34"/>
      <c r="AG125" s="34">
        <f>ROUND(SUM(I125:AE125),5)</f>
        <v>46.71</v>
      </c>
      <c r="AH125" s="34"/>
      <c r="AI125" s="34">
        <v>0</v>
      </c>
      <c r="AJ125" s="54"/>
      <c r="AK125" s="34">
        <f t="shared" ref="AK125:AK126" si="17">+AG125-AI125</f>
        <v>46.71</v>
      </c>
    </row>
    <row r="126" spans="1:37" ht="15.75" thickBot="1" x14ac:dyDescent="0.3">
      <c r="A126" s="1"/>
      <c r="B126" s="1"/>
      <c r="C126" s="1"/>
      <c r="D126" s="1"/>
      <c r="E126" s="1"/>
      <c r="F126" s="1"/>
      <c r="G126" s="1" t="s">
        <v>125</v>
      </c>
      <c r="H126" s="1"/>
      <c r="I126" s="55">
        <v>400</v>
      </c>
      <c r="J126" s="34"/>
      <c r="K126" s="55">
        <v>446.09</v>
      </c>
      <c r="L126" s="34"/>
      <c r="M126" s="55">
        <v>449.08</v>
      </c>
      <c r="N126" s="34"/>
      <c r="O126" s="55">
        <v>400</v>
      </c>
      <c r="P126" s="34"/>
      <c r="Q126" s="55">
        <v>400</v>
      </c>
      <c r="R126" s="34"/>
      <c r="S126" s="55">
        <v>654.63</v>
      </c>
      <c r="T126" s="34"/>
      <c r="U126" s="55">
        <v>411</v>
      </c>
      <c r="V126" s="34"/>
      <c r="W126" s="55">
        <v>461.75</v>
      </c>
      <c r="X126" s="34"/>
      <c r="Y126" s="55">
        <v>400</v>
      </c>
      <c r="Z126" s="34"/>
      <c r="AA126" s="55">
        <v>500</v>
      </c>
      <c r="AB126" s="34"/>
      <c r="AC126" s="55">
        <v>500</v>
      </c>
      <c r="AD126" s="34"/>
      <c r="AE126" s="55">
        <v>500</v>
      </c>
      <c r="AF126" s="34"/>
      <c r="AG126" s="55">
        <f>ROUND(SUM(I126:AE126),5)</f>
        <v>5522.55</v>
      </c>
      <c r="AH126" s="34"/>
      <c r="AI126" s="55">
        <v>5500</v>
      </c>
      <c r="AJ126" s="54"/>
      <c r="AK126" s="55">
        <f t="shared" si="17"/>
        <v>22.550000000000182</v>
      </c>
    </row>
    <row r="127" spans="1:37" x14ac:dyDescent="0.25">
      <c r="A127" s="1"/>
      <c r="B127" s="1"/>
      <c r="C127" s="1"/>
      <c r="D127" s="1"/>
      <c r="E127" s="1"/>
      <c r="F127" s="1" t="s">
        <v>126</v>
      </c>
      <c r="G127" s="1"/>
      <c r="H127" s="1"/>
      <c r="I127" s="34">
        <f>ROUND(SUM(I124:I126),5)</f>
        <v>400</v>
      </c>
      <c r="J127" s="34"/>
      <c r="K127" s="34">
        <f>ROUND(SUM(K124:K126),5)</f>
        <v>446.09</v>
      </c>
      <c r="L127" s="34"/>
      <c r="M127" s="34">
        <f>ROUND(SUM(M124:M126),5)</f>
        <v>449.08</v>
      </c>
      <c r="N127" s="34"/>
      <c r="O127" s="34">
        <f>ROUND(SUM(O124:O126),5)</f>
        <v>446.71</v>
      </c>
      <c r="P127" s="34"/>
      <c r="Q127" s="34">
        <f>ROUND(SUM(Q124:Q126),5)</f>
        <v>400</v>
      </c>
      <c r="R127" s="34"/>
      <c r="S127" s="34">
        <f>ROUND(SUM(S124:S126),5)</f>
        <v>654.63</v>
      </c>
      <c r="T127" s="34"/>
      <c r="U127" s="34">
        <f>ROUND(SUM(U124:U126),5)</f>
        <v>411</v>
      </c>
      <c r="V127" s="34"/>
      <c r="W127" s="34">
        <f>ROUND(SUM(W124:W126),5)</f>
        <v>461.75</v>
      </c>
      <c r="X127" s="34"/>
      <c r="Y127" s="34">
        <f>ROUND(SUM(Y124:Y126),5)</f>
        <v>400</v>
      </c>
      <c r="Z127" s="34"/>
      <c r="AA127" s="34">
        <f>ROUND(SUM(AA124:AA126),5)</f>
        <v>500</v>
      </c>
      <c r="AB127" s="34"/>
      <c r="AC127" s="34">
        <f>ROUND(SUM(AC124:AC126),5)</f>
        <v>500</v>
      </c>
      <c r="AD127" s="34"/>
      <c r="AE127" s="34">
        <f>ROUND(SUM(AE124:AE126),5)</f>
        <v>500</v>
      </c>
      <c r="AF127" s="34"/>
      <c r="AG127" s="34">
        <f>ROUND(SUM(I127:AE127),5)</f>
        <v>5569.26</v>
      </c>
      <c r="AH127" s="34"/>
      <c r="AI127" s="34">
        <f>ROUND(SUM(AI124:AI126),5)</f>
        <v>5500</v>
      </c>
      <c r="AJ127" s="54"/>
      <c r="AK127" s="34">
        <f>ROUND(SUM(AK124:AK126),5)</f>
        <v>69.260000000000005</v>
      </c>
    </row>
    <row r="128" spans="1:37" x14ac:dyDescent="0.25">
      <c r="A128" s="1"/>
      <c r="B128" s="1"/>
      <c r="C128" s="1"/>
      <c r="D128" s="1"/>
      <c r="E128" s="1"/>
      <c r="F128" s="1" t="s">
        <v>127</v>
      </c>
      <c r="G128" s="1"/>
      <c r="H128" s="1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54"/>
      <c r="AK128" s="34"/>
    </row>
    <row r="129" spans="1:37" x14ac:dyDescent="0.25">
      <c r="A129" s="1"/>
      <c r="B129" s="1"/>
      <c r="C129" s="1"/>
      <c r="D129" s="1"/>
      <c r="E129" s="1"/>
      <c r="F129" s="1"/>
      <c r="G129" s="1" t="s">
        <v>128</v>
      </c>
      <c r="H129" s="1"/>
      <c r="I129" s="34">
        <v>163.15</v>
      </c>
      <c r="J129" s="34"/>
      <c r="K129" s="34">
        <v>51.66</v>
      </c>
      <c r="L129" s="34"/>
      <c r="M129" s="34">
        <v>153.94999999999999</v>
      </c>
      <c r="N129" s="34"/>
      <c r="O129" s="34">
        <v>0</v>
      </c>
      <c r="P129" s="34"/>
      <c r="Q129" s="34">
        <v>1227.8800000000001</v>
      </c>
      <c r="R129" s="34"/>
      <c r="S129" s="34">
        <v>1327.35</v>
      </c>
      <c r="T129" s="34"/>
      <c r="U129" s="34">
        <v>1246.75</v>
      </c>
      <c r="V129" s="34"/>
      <c r="W129" s="34">
        <v>212.41</v>
      </c>
      <c r="X129" s="34"/>
      <c r="Y129" s="34">
        <v>1327.35</v>
      </c>
      <c r="Z129" s="34"/>
      <c r="AA129" s="34">
        <v>100</v>
      </c>
      <c r="AB129" s="34"/>
      <c r="AC129" s="34">
        <v>1250</v>
      </c>
      <c r="AD129" s="34"/>
      <c r="AE129" s="34">
        <v>100</v>
      </c>
      <c r="AF129" s="34"/>
      <c r="AG129" s="34">
        <f t="shared" ref="AG129:AG139" si="18">ROUND(SUM(I129:AE129),5)</f>
        <v>7160.5</v>
      </c>
      <c r="AH129" s="34"/>
      <c r="AI129" s="34">
        <v>15000</v>
      </c>
      <c r="AJ129" s="54"/>
      <c r="AK129" s="34">
        <f t="shared" ref="AK129:AK137" si="19">+AG129-AI129</f>
        <v>-7839.5</v>
      </c>
    </row>
    <row r="130" spans="1:37" x14ac:dyDescent="0.25">
      <c r="A130" s="1"/>
      <c r="B130" s="1"/>
      <c r="C130" s="1"/>
      <c r="D130" s="1"/>
      <c r="E130" s="1"/>
      <c r="F130" s="1"/>
      <c r="G130" s="1" t="s">
        <v>129</v>
      </c>
      <c r="H130" s="1"/>
      <c r="I130" s="34">
        <v>11208.5</v>
      </c>
      <c r="J130" s="34"/>
      <c r="K130" s="34">
        <v>3119</v>
      </c>
      <c r="L130" s="34"/>
      <c r="M130" s="34">
        <v>17478.25</v>
      </c>
      <c r="N130" s="34"/>
      <c r="O130" s="34">
        <v>-3049</v>
      </c>
      <c r="P130" s="34"/>
      <c r="Q130" s="34">
        <v>10040.91</v>
      </c>
      <c r="R130" s="34"/>
      <c r="S130" s="34">
        <v>8118.25</v>
      </c>
      <c r="T130" s="34"/>
      <c r="U130" s="34">
        <v>9886.09</v>
      </c>
      <c r="V130" s="34"/>
      <c r="W130" s="34">
        <v>13517.68</v>
      </c>
      <c r="X130" s="34"/>
      <c r="Y130" s="34">
        <v>17742.45</v>
      </c>
      <c r="Z130" s="34"/>
      <c r="AA130" s="34">
        <v>8789.9599999999991</v>
      </c>
      <c r="AB130" s="34"/>
      <c r="AC130" s="34">
        <v>8789.9599999999991</v>
      </c>
      <c r="AD130" s="34"/>
      <c r="AE130" s="34">
        <v>8789.9599999999991</v>
      </c>
      <c r="AF130" s="34"/>
      <c r="AG130" s="34">
        <f t="shared" si="18"/>
        <v>114432.01</v>
      </c>
      <c r="AH130" s="34"/>
      <c r="AI130" s="34">
        <v>50000</v>
      </c>
      <c r="AJ130" s="54"/>
      <c r="AK130" s="34">
        <f t="shared" si="19"/>
        <v>64432.009999999995</v>
      </c>
    </row>
    <row r="131" spans="1:37" x14ac:dyDescent="0.25">
      <c r="A131" s="1"/>
      <c r="B131" s="1"/>
      <c r="C131" s="1"/>
      <c r="D131" s="1"/>
      <c r="E131" s="1"/>
      <c r="F131" s="1"/>
      <c r="G131" s="1" t="s">
        <v>130</v>
      </c>
      <c r="H131" s="1"/>
      <c r="I131" s="34">
        <v>5384.41</v>
      </c>
      <c r="J131" s="34"/>
      <c r="K131" s="34">
        <v>5384.41</v>
      </c>
      <c r="L131" s="34"/>
      <c r="M131" s="34">
        <v>5384.41</v>
      </c>
      <c r="N131" s="34"/>
      <c r="O131" s="34">
        <v>5436.75</v>
      </c>
      <c r="P131" s="34"/>
      <c r="Q131" s="34">
        <v>5892.96</v>
      </c>
      <c r="R131" s="34"/>
      <c r="S131" s="34">
        <v>5436.75</v>
      </c>
      <c r="T131" s="34"/>
      <c r="U131" s="34">
        <v>5420.16</v>
      </c>
      <c r="V131" s="34"/>
      <c r="W131" s="34">
        <v>5420.16</v>
      </c>
      <c r="X131" s="34"/>
      <c r="Y131" s="34">
        <v>5420.16</v>
      </c>
      <c r="Z131" s="34"/>
      <c r="AA131" s="34">
        <v>8875</v>
      </c>
      <c r="AB131" s="34"/>
      <c r="AC131" s="34">
        <v>8875</v>
      </c>
      <c r="AD131" s="34"/>
      <c r="AE131" s="34">
        <v>8875</v>
      </c>
      <c r="AF131" s="34"/>
      <c r="AG131" s="34">
        <f t="shared" si="18"/>
        <v>75805.17</v>
      </c>
      <c r="AH131" s="34"/>
      <c r="AI131" s="34">
        <v>71000</v>
      </c>
      <c r="AJ131" s="54"/>
      <c r="AK131" s="34">
        <f t="shared" si="19"/>
        <v>4805.1699999999983</v>
      </c>
    </row>
    <row r="132" spans="1:37" x14ac:dyDescent="0.25">
      <c r="A132" s="1"/>
      <c r="B132" s="1"/>
      <c r="C132" s="1"/>
      <c r="D132" s="1"/>
      <c r="E132" s="1"/>
      <c r="F132" s="1"/>
      <c r="G132" s="1" t="s">
        <v>131</v>
      </c>
      <c r="H132" s="1"/>
      <c r="I132" s="34">
        <v>331</v>
      </c>
      <c r="J132" s="34"/>
      <c r="K132" s="34">
        <v>0</v>
      </c>
      <c r="L132" s="34"/>
      <c r="M132" s="34">
        <v>0</v>
      </c>
      <c r="N132" s="34"/>
      <c r="O132" s="34">
        <v>0</v>
      </c>
      <c r="P132" s="34"/>
      <c r="Q132" s="34">
        <v>250</v>
      </c>
      <c r="R132" s="34"/>
      <c r="S132" s="34">
        <v>0</v>
      </c>
      <c r="T132" s="34"/>
      <c r="U132" s="34">
        <v>0</v>
      </c>
      <c r="V132" s="34"/>
      <c r="W132" s="34">
        <v>160</v>
      </c>
      <c r="X132" s="34"/>
      <c r="Y132" s="34"/>
      <c r="Z132" s="34"/>
      <c r="AA132" s="34"/>
      <c r="AB132" s="34"/>
      <c r="AC132" s="34"/>
      <c r="AD132" s="34"/>
      <c r="AE132" s="34"/>
      <c r="AF132" s="34"/>
      <c r="AG132" s="34">
        <f t="shared" si="18"/>
        <v>741</v>
      </c>
      <c r="AH132" s="34"/>
      <c r="AI132" s="34">
        <v>2500</v>
      </c>
      <c r="AJ132" s="54"/>
      <c r="AK132" s="34">
        <f t="shared" si="19"/>
        <v>-1759</v>
      </c>
    </row>
    <row r="133" spans="1:37" x14ac:dyDescent="0.25">
      <c r="A133" s="1"/>
      <c r="B133" s="1"/>
      <c r="C133" s="1"/>
      <c r="D133" s="1"/>
      <c r="E133" s="1"/>
      <c r="F133" s="1"/>
      <c r="G133" s="1" t="s">
        <v>132</v>
      </c>
      <c r="H133" s="1"/>
      <c r="I133" s="34">
        <v>259.99</v>
      </c>
      <c r="J133" s="34"/>
      <c r="K133" s="34">
        <v>1246.9100000000001</v>
      </c>
      <c r="L133" s="34"/>
      <c r="M133" s="34">
        <v>2010.21</v>
      </c>
      <c r="N133" s="34"/>
      <c r="O133" s="34">
        <v>1740.05</v>
      </c>
      <c r="P133" s="34"/>
      <c r="Q133" s="34">
        <v>37.99</v>
      </c>
      <c r="R133" s="34"/>
      <c r="S133" s="34">
        <v>0</v>
      </c>
      <c r="T133" s="34"/>
      <c r="U133" s="34">
        <v>2745.28</v>
      </c>
      <c r="V133" s="34"/>
      <c r="W133" s="34">
        <v>2445.5100000000002</v>
      </c>
      <c r="X133" s="34"/>
      <c r="Y133" s="34"/>
      <c r="Z133" s="34"/>
      <c r="AA133" s="34"/>
      <c r="AB133" s="34"/>
      <c r="AC133" s="34"/>
      <c r="AD133" s="34"/>
      <c r="AE133" s="34"/>
      <c r="AF133" s="34"/>
      <c r="AG133" s="34">
        <f t="shared" si="18"/>
        <v>10485.94</v>
      </c>
      <c r="AH133" s="34"/>
      <c r="AI133" s="34">
        <v>1000</v>
      </c>
      <c r="AJ133" s="54"/>
      <c r="AK133" s="34">
        <f t="shared" si="19"/>
        <v>9485.94</v>
      </c>
    </row>
    <row r="134" spans="1:37" x14ac:dyDescent="0.25">
      <c r="A134" s="1"/>
      <c r="B134" s="1"/>
      <c r="C134" s="1"/>
      <c r="D134" s="1"/>
      <c r="E134" s="1"/>
      <c r="F134" s="1"/>
      <c r="G134" s="1" t="s">
        <v>133</v>
      </c>
      <c r="H134" s="1"/>
      <c r="I134" s="34">
        <v>5665.63</v>
      </c>
      <c r="J134" s="34"/>
      <c r="K134" s="34">
        <v>1839.81</v>
      </c>
      <c r="L134" s="34"/>
      <c r="M134" s="34">
        <v>2188.98</v>
      </c>
      <c r="N134" s="34"/>
      <c r="O134" s="34">
        <v>3552.69</v>
      </c>
      <c r="P134" s="34"/>
      <c r="Q134" s="34">
        <v>1176.45</v>
      </c>
      <c r="R134" s="34"/>
      <c r="S134" s="34">
        <v>2145.98</v>
      </c>
      <c r="T134" s="34"/>
      <c r="U134" s="34">
        <v>-5640.78</v>
      </c>
      <c r="V134" s="34"/>
      <c r="W134" s="34">
        <v>1806.91</v>
      </c>
      <c r="X134" s="34"/>
      <c r="Y134" s="34">
        <v>277.51</v>
      </c>
      <c r="Z134" s="34"/>
      <c r="AA134" s="34">
        <v>1591.96</v>
      </c>
      <c r="AB134" s="34"/>
      <c r="AC134" s="34">
        <v>1591.96</v>
      </c>
      <c r="AD134" s="34"/>
      <c r="AE134" s="34">
        <v>1591.96</v>
      </c>
      <c r="AF134" s="34"/>
      <c r="AG134" s="34">
        <f t="shared" si="18"/>
        <v>17789.060000000001</v>
      </c>
      <c r="AH134" s="34"/>
      <c r="AI134" s="34">
        <v>9000</v>
      </c>
      <c r="AJ134" s="54"/>
      <c r="AK134" s="34">
        <f t="shared" si="19"/>
        <v>8789.0600000000013</v>
      </c>
    </row>
    <row r="135" spans="1:37" x14ac:dyDescent="0.25">
      <c r="A135" s="1"/>
      <c r="B135" s="1"/>
      <c r="C135" s="1"/>
      <c r="D135" s="1"/>
      <c r="E135" s="1"/>
      <c r="F135" s="1"/>
      <c r="G135" s="1" t="s">
        <v>134</v>
      </c>
      <c r="H135" s="1"/>
      <c r="I135" s="34">
        <v>0</v>
      </c>
      <c r="J135" s="34"/>
      <c r="K135" s="34">
        <v>0</v>
      </c>
      <c r="L135" s="34"/>
      <c r="M135" s="34">
        <v>450</v>
      </c>
      <c r="N135" s="34"/>
      <c r="O135" s="34">
        <v>0</v>
      </c>
      <c r="P135" s="34"/>
      <c r="Q135" s="34">
        <v>0</v>
      </c>
      <c r="R135" s="34"/>
      <c r="S135" s="34">
        <v>0</v>
      </c>
      <c r="T135" s="34"/>
      <c r="U135" s="34">
        <v>0</v>
      </c>
      <c r="V135" s="34"/>
      <c r="W135" s="34">
        <v>30.24</v>
      </c>
      <c r="X135" s="34"/>
      <c r="Y135" s="34">
        <v>0</v>
      </c>
      <c r="Z135" s="34"/>
      <c r="AA135" s="34">
        <v>0</v>
      </c>
      <c r="AB135" s="34"/>
      <c r="AC135" s="34">
        <v>0</v>
      </c>
      <c r="AD135" s="34"/>
      <c r="AE135" s="34">
        <v>200</v>
      </c>
      <c r="AF135" s="34"/>
      <c r="AG135" s="34">
        <f t="shared" si="18"/>
        <v>680.24</v>
      </c>
      <c r="AH135" s="34"/>
      <c r="AI135" s="34">
        <v>2000</v>
      </c>
      <c r="AJ135" s="54"/>
      <c r="AK135" s="34">
        <f t="shared" si="19"/>
        <v>-1319.76</v>
      </c>
    </row>
    <row r="136" spans="1:37" x14ac:dyDescent="0.25">
      <c r="A136" s="1"/>
      <c r="B136" s="1"/>
      <c r="C136" s="1"/>
      <c r="D136" s="1"/>
      <c r="E136" s="1"/>
      <c r="F136" s="1"/>
      <c r="G136" s="1" t="s">
        <v>135</v>
      </c>
      <c r="H136" s="1"/>
      <c r="I136" s="34">
        <v>0</v>
      </c>
      <c r="J136" s="34"/>
      <c r="K136" s="34">
        <v>181.96</v>
      </c>
      <c r="L136" s="34"/>
      <c r="M136" s="34">
        <v>245.49</v>
      </c>
      <c r="N136" s="34"/>
      <c r="O136" s="34">
        <v>1109.0999999999999</v>
      </c>
      <c r="P136" s="34"/>
      <c r="Q136" s="34">
        <v>433.01</v>
      </c>
      <c r="R136" s="34"/>
      <c r="S136" s="34">
        <v>28.57</v>
      </c>
      <c r="T136" s="34"/>
      <c r="U136" s="34">
        <v>695.26</v>
      </c>
      <c r="V136" s="34"/>
      <c r="W136" s="34">
        <v>1048.55</v>
      </c>
      <c r="X136" s="34"/>
      <c r="Y136" s="34">
        <v>-313.95</v>
      </c>
      <c r="Z136" s="34"/>
      <c r="AA136" s="34">
        <v>150</v>
      </c>
      <c r="AB136" s="34"/>
      <c r="AC136" s="34">
        <v>150</v>
      </c>
      <c r="AD136" s="34"/>
      <c r="AE136" s="34">
        <v>150</v>
      </c>
      <c r="AF136" s="34"/>
      <c r="AG136" s="34">
        <f t="shared" si="18"/>
        <v>3877.99</v>
      </c>
      <c r="AH136" s="34"/>
      <c r="AI136" s="34">
        <v>5000</v>
      </c>
      <c r="AJ136" s="54"/>
      <c r="AK136" s="34">
        <f t="shared" si="19"/>
        <v>-1122.0100000000002</v>
      </c>
    </row>
    <row r="137" spans="1:37" ht="15.75" thickBot="1" x14ac:dyDescent="0.3">
      <c r="A137" s="1"/>
      <c r="B137" s="1"/>
      <c r="C137" s="1"/>
      <c r="D137" s="1"/>
      <c r="E137" s="1"/>
      <c r="F137" s="1"/>
      <c r="G137" s="1" t="s">
        <v>342</v>
      </c>
      <c r="H137" s="1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>
        <f t="shared" si="18"/>
        <v>0</v>
      </c>
      <c r="AH137" s="34"/>
      <c r="AI137" s="34">
        <v>150</v>
      </c>
      <c r="AJ137" s="54"/>
      <c r="AK137" s="34">
        <f t="shared" si="19"/>
        <v>-150</v>
      </c>
    </row>
    <row r="138" spans="1:37" ht="15.75" thickBot="1" x14ac:dyDescent="0.3">
      <c r="A138" s="1"/>
      <c r="B138" s="1"/>
      <c r="C138" s="1"/>
      <c r="D138" s="1"/>
      <c r="E138" s="1"/>
      <c r="F138" s="1" t="s">
        <v>136</v>
      </c>
      <c r="G138" s="1"/>
      <c r="H138" s="1"/>
      <c r="I138" s="56">
        <f>ROUND(SUM(I128:I137),5)</f>
        <v>23012.68</v>
      </c>
      <c r="J138" s="34"/>
      <c r="K138" s="56">
        <f>ROUND(SUM(K128:K137),5)</f>
        <v>11823.75</v>
      </c>
      <c r="L138" s="34"/>
      <c r="M138" s="56">
        <f>ROUND(SUM(M128:M137),5)</f>
        <v>27911.29</v>
      </c>
      <c r="N138" s="34"/>
      <c r="O138" s="56">
        <f>ROUND(SUM(O128:O137),5)</f>
        <v>8789.59</v>
      </c>
      <c r="P138" s="34"/>
      <c r="Q138" s="56">
        <f>ROUND(SUM(Q128:Q137),5)</f>
        <v>19059.2</v>
      </c>
      <c r="R138" s="34"/>
      <c r="S138" s="56">
        <f>ROUND(SUM(S128:S137),5)</f>
        <v>17056.900000000001</v>
      </c>
      <c r="T138" s="34"/>
      <c r="U138" s="56">
        <f>ROUND(SUM(U128:U137),5)</f>
        <v>14352.76</v>
      </c>
      <c r="V138" s="34"/>
      <c r="W138" s="56">
        <f>ROUND(SUM(W128:W137),5)</f>
        <v>24641.46</v>
      </c>
      <c r="X138" s="34"/>
      <c r="Y138" s="56">
        <f>ROUND(SUM(Y128:Y137),5)</f>
        <v>24453.52</v>
      </c>
      <c r="Z138" s="34"/>
      <c r="AA138" s="56">
        <f>ROUND(SUM(AA128:AA137),5)</f>
        <v>19506.919999999998</v>
      </c>
      <c r="AB138" s="34"/>
      <c r="AC138" s="56">
        <f>ROUND(SUM(AC128:AC137),5)</f>
        <v>20656.919999999998</v>
      </c>
      <c r="AD138" s="34"/>
      <c r="AE138" s="56">
        <f>ROUND(SUM(AE128:AE137),5)</f>
        <v>19706.919999999998</v>
      </c>
      <c r="AF138" s="34"/>
      <c r="AG138" s="56">
        <f t="shared" si="18"/>
        <v>230971.91</v>
      </c>
      <c r="AH138" s="34"/>
      <c r="AI138" s="56">
        <f>ROUND(SUM(AI128:AI137),5)</f>
        <v>155650</v>
      </c>
      <c r="AJ138" s="54"/>
      <c r="AK138" s="56">
        <f>ROUND(SUM(AK128:AK137),5)</f>
        <v>75321.91</v>
      </c>
    </row>
    <row r="139" spans="1:37" x14ac:dyDescent="0.25">
      <c r="A139" s="1"/>
      <c r="B139" s="1"/>
      <c r="C139" s="1"/>
      <c r="D139" s="1"/>
      <c r="E139" s="1" t="s">
        <v>137</v>
      </c>
      <c r="F139" s="1"/>
      <c r="G139" s="1"/>
      <c r="H139" s="1"/>
      <c r="I139" s="34">
        <f>ROUND(I105+I112+I117+I123+I127+I138,5)</f>
        <v>59755.839999999997</v>
      </c>
      <c r="J139" s="34"/>
      <c r="K139" s="34">
        <f>ROUND(K105+K112+K117+K123+K127+K138,5)</f>
        <v>51004.54</v>
      </c>
      <c r="L139" s="34"/>
      <c r="M139" s="34">
        <f>ROUND(M105+M112+M117+M123+M127+M138,5)</f>
        <v>70035.38</v>
      </c>
      <c r="N139" s="34"/>
      <c r="O139" s="34">
        <f>ROUND(O105+O112+O117+O123+O127+O138,5)</f>
        <v>53662.25</v>
      </c>
      <c r="P139" s="34"/>
      <c r="Q139" s="34">
        <f>ROUND(Q105+Q112+Q117+Q123+Q127+Q138,5)</f>
        <v>59177.599999999999</v>
      </c>
      <c r="R139" s="34"/>
      <c r="S139" s="34">
        <f>ROUND(S105+S112+S117+S123+S127+S138,5)</f>
        <v>72823.09</v>
      </c>
      <c r="T139" s="34"/>
      <c r="U139" s="34">
        <f>ROUND(U105+U112+U117+U123+U127+U138,5)</f>
        <v>53439.21</v>
      </c>
      <c r="V139" s="34"/>
      <c r="W139" s="34">
        <f>ROUND(W105+W112+W117+W123+W127+W138,5)</f>
        <v>63892.13</v>
      </c>
      <c r="X139" s="34"/>
      <c r="Y139" s="34">
        <f>ROUND(Y105+Y112+Y117+Y123+Y127+Y138,5)</f>
        <v>75118.63</v>
      </c>
      <c r="Z139" s="34"/>
      <c r="AA139" s="34">
        <f>ROUND(AA105+AA112+AA117+AA123+AA127+AA138,5)</f>
        <v>56691.28</v>
      </c>
      <c r="AB139" s="34"/>
      <c r="AC139" s="34">
        <f>ROUND(AC105+AC112+AC117+AC123+AC127+AC138,5)</f>
        <v>57841.279999999999</v>
      </c>
      <c r="AD139" s="34"/>
      <c r="AE139" s="34">
        <f>ROUND(AE105+AE112+AE117+AE123+AE127+AE138,5)</f>
        <v>71223.78</v>
      </c>
      <c r="AF139" s="34"/>
      <c r="AG139" s="34">
        <f t="shared" si="18"/>
        <v>744665.01</v>
      </c>
      <c r="AH139" s="34"/>
      <c r="AI139" s="34">
        <f>ROUND(AI105+AI112+AI117+AI123+AI127+AI138,5)</f>
        <v>620232</v>
      </c>
      <c r="AJ139" s="54"/>
      <c r="AK139" s="34">
        <f>ROUND(AK105+AK112+AK117+AK123+AK127+AK138,5)</f>
        <v>124433.01</v>
      </c>
    </row>
    <row r="140" spans="1:37" x14ac:dyDescent="0.25">
      <c r="A140" s="1"/>
      <c r="B140" s="1"/>
      <c r="C140" s="1"/>
      <c r="D140" s="1"/>
      <c r="E140" s="1" t="s">
        <v>138</v>
      </c>
      <c r="F140" s="1"/>
      <c r="G140" s="1"/>
      <c r="H140" s="1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54"/>
      <c r="AK140" s="34"/>
    </row>
    <row r="141" spans="1:37" x14ac:dyDescent="0.25">
      <c r="A141" s="1"/>
      <c r="B141" s="1"/>
      <c r="C141" s="1"/>
      <c r="D141" s="1"/>
      <c r="E141" s="1"/>
      <c r="F141" s="1" t="s">
        <v>139</v>
      </c>
      <c r="G141" s="1"/>
      <c r="H141" s="1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54"/>
      <c r="AK141" s="34"/>
    </row>
    <row r="142" spans="1:37" x14ac:dyDescent="0.25">
      <c r="A142" s="1"/>
      <c r="B142" s="1"/>
      <c r="C142" s="1"/>
      <c r="D142" s="1"/>
      <c r="E142" s="1"/>
      <c r="F142" s="1"/>
      <c r="G142" s="1" t="s">
        <v>140</v>
      </c>
      <c r="H142" s="1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54"/>
      <c r="AK142" s="34"/>
    </row>
    <row r="143" spans="1:37" x14ac:dyDescent="0.25">
      <c r="A143" s="1"/>
      <c r="B143" s="1"/>
      <c r="C143" s="1"/>
      <c r="D143" s="1"/>
      <c r="E143" s="1"/>
      <c r="F143" s="1"/>
      <c r="G143" s="1"/>
      <c r="H143" s="1" t="s">
        <v>141</v>
      </c>
      <c r="I143" s="34">
        <v>-2805</v>
      </c>
      <c r="J143" s="34"/>
      <c r="K143" s="34">
        <v>-6240</v>
      </c>
      <c r="L143" s="34"/>
      <c r="M143" s="34">
        <v>-1170</v>
      </c>
      <c r="N143" s="34"/>
      <c r="O143" s="34">
        <v>-22725</v>
      </c>
      <c r="P143" s="34"/>
      <c r="Q143" s="34">
        <v>-6240</v>
      </c>
      <c r="R143" s="34"/>
      <c r="S143" s="34">
        <v>-2010</v>
      </c>
      <c r="T143" s="34"/>
      <c r="U143" s="34">
        <v>-12875</v>
      </c>
      <c r="V143" s="34"/>
      <c r="W143" s="34">
        <v>-5732.18</v>
      </c>
      <c r="X143" s="34"/>
      <c r="Y143" s="34">
        <v>-1455.81</v>
      </c>
      <c r="Z143" s="34"/>
      <c r="AA143" s="34">
        <v>0</v>
      </c>
      <c r="AB143" s="34"/>
      <c r="AC143" s="34">
        <v>0</v>
      </c>
      <c r="AD143" s="34"/>
      <c r="AE143" s="34">
        <v>0</v>
      </c>
      <c r="AF143" s="34"/>
      <c r="AG143" s="34">
        <f t="shared" ref="AG143:AG148" si="20">ROUND(SUM(I143:AE143),5)</f>
        <v>-61252.99</v>
      </c>
      <c r="AH143" s="34"/>
      <c r="AI143" s="34">
        <v>-30000</v>
      </c>
      <c r="AJ143" s="54"/>
      <c r="AK143" s="34">
        <f t="shared" ref="AK143:AK144" si="21">+AG143-AI143</f>
        <v>-31252.989999999998</v>
      </c>
    </row>
    <row r="144" spans="1:37" ht="15.75" thickBot="1" x14ac:dyDescent="0.3">
      <c r="A144" s="1"/>
      <c r="B144" s="1"/>
      <c r="C144" s="1"/>
      <c r="D144" s="1"/>
      <c r="E144" s="1"/>
      <c r="F144" s="1"/>
      <c r="G144" s="1"/>
      <c r="H144" s="1" t="s">
        <v>142</v>
      </c>
      <c r="I144" s="55">
        <v>64836.21</v>
      </c>
      <c r="J144" s="34"/>
      <c r="K144" s="55">
        <v>57970.01</v>
      </c>
      <c r="L144" s="34"/>
      <c r="M144" s="55">
        <v>87248.31</v>
      </c>
      <c r="N144" s="34"/>
      <c r="O144" s="55">
        <v>68647.67</v>
      </c>
      <c r="P144" s="34"/>
      <c r="Q144" s="55">
        <v>70004.53</v>
      </c>
      <c r="R144" s="34"/>
      <c r="S144" s="55">
        <v>98963.78</v>
      </c>
      <c r="T144" s="34"/>
      <c r="U144" s="55">
        <v>63369.1</v>
      </c>
      <c r="V144" s="34"/>
      <c r="W144" s="55">
        <v>78954.960000000006</v>
      </c>
      <c r="X144" s="34"/>
      <c r="Y144" s="55">
        <v>66575.649999999994</v>
      </c>
      <c r="Z144" s="34"/>
      <c r="AA144" s="55">
        <v>80000</v>
      </c>
      <c r="AB144" s="34"/>
      <c r="AC144" s="55">
        <v>80000</v>
      </c>
      <c r="AD144" s="34"/>
      <c r="AE144" s="55">
        <v>120000</v>
      </c>
      <c r="AF144" s="34"/>
      <c r="AG144" s="55">
        <f t="shared" si="20"/>
        <v>936570.22</v>
      </c>
      <c r="AH144" s="34"/>
      <c r="AI144" s="55">
        <v>750000</v>
      </c>
      <c r="AJ144" s="54"/>
      <c r="AK144" s="55">
        <f t="shared" si="21"/>
        <v>186570.21999999997</v>
      </c>
    </row>
    <row r="145" spans="1:37" x14ac:dyDescent="0.25">
      <c r="A145" s="1"/>
      <c r="B145" s="1"/>
      <c r="C145" s="1"/>
      <c r="D145" s="1"/>
      <c r="E145" s="1"/>
      <c r="F145" s="1"/>
      <c r="G145" s="1" t="s">
        <v>143</v>
      </c>
      <c r="H145" s="1"/>
      <c r="I145" s="34">
        <f>ROUND(SUM(I142:I144),5)</f>
        <v>62031.21</v>
      </c>
      <c r="J145" s="34"/>
      <c r="K145" s="34">
        <f>ROUND(SUM(K142:K144),5)</f>
        <v>51730.01</v>
      </c>
      <c r="L145" s="34"/>
      <c r="M145" s="34">
        <f>ROUND(SUM(M142:M144),5)</f>
        <v>86078.31</v>
      </c>
      <c r="N145" s="34"/>
      <c r="O145" s="34">
        <f>ROUND(SUM(O142:O144),5)</f>
        <v>45922.67</v>
      </c>
      <c r="P145" s="34"/>
      <c r="Q145" s="34">
        <f>ROUND(SUM(Q142:Q144),5)</f>
        <v>63764.53</v>
      </c>
      <c r="R145" s="34"/>
      <c r="S145" s="34">
        <f>ROUND(SUM(S142:S144),5)</f>
        <v>96953.78</v>
      </c>
      <c r="T145" s="34"/>
      <c r="U145" s="34">
        <f>ROUND(SUM(U142:U144),5)</f>
        <v>50494.1</v>
      </c>
      <c r="V145" s="34"/>
      <c r="W145" s="34">
        <f>ROUND(SUM(W142:W144),5)</f>
        <v>73222.78</v>
      </c>
      <c r="X145" s="34"/>
      <c r="Y145" s="34">
        <f>ROUND(SUM(Y142:Y144),5)</f>
        <v>65119.839999999997</v>
      </c>
      <c r="Z145" s="34"/>
      <c r="AA145" s="34">
        <f>ROUND(SUM(AA142:AA144),5)</f>
        <v>80000</v>
      </c>
      <c r="AB145" s="34"/>
      <c r="AC145" s="34">
        <f>ROUND(SUM(AC142:AC144),5)</f>
        <v>80000</v>
      </c>
      <c r="AD145" s="34"/>
      <c r="AE145" s="34">
        <f>ROUND(SUM(AE142:AE144),5)</f>
        <v>120000</v>
      </c>
      <c r="AF145" s="34"/>
      <c r="AG145" s="34">
        <f t="shared" si="20"/>
        <v>875317.23</v>
      </c>
      <c r="AH145" s="34"/>
      <c r="AI145" s="34">
        <f>ROUND(SUM(AI142:AI144),5)</f>
        <v>720000</v>
      </c>
      <c r="AJ145" s="54"/>
      <c r="AK145" s="34">
        <f>ROUND(SUM(AK142:AK144),5)</f>
        <v>155317.23000000001</v>
      </c>
    </row>
    <row r="146" spans="1:37" x14ac:dyDescent="0.25">
      <c r="A146" s="1"/>
      <c r="B146" s="1"/>
      <c r="C146" s="1"/>
      <c r="D146" s="1"/>
      <c r="E146" s="1"/>
      <c r="F146" s="1"/>
      <c r="G146" s="1" t="s">
        <v>144</v>
      </c>
      <c r="H146" s="1"/>
      <c r="I146" s="34">
        <v>0</v>
      </c>
      <c r="J146" s="34"/>
      <c r="K146" s="34">
        <v>1750</v>
      </c>
      <c r="L146" s="34"/>
      <c r="M146" s="34">
        <v>2250</v>
      </c>
      <c r="N146" s="34"/>
      <c r="O146" s="34">
        <v>1500</v>
      </c>
      <c r="P146" s="34"/>
      <c r="Q146" s="34">
        <v>1450</v>
      </c>
      <c r="R146" s="34"/>
      <c r="S146" s="34">
        <v>1125</v>
      </c>
      <c r="T146" s="34"/>
      <c r="U146" s="34">
        <v>1040</v>
      </c>
      <c r="V146" s="34"/>
      <c r="W146" s="34">
        <v>455</v>
      </c>
      <c r="X146" s="34"/>
      <c r="Y146" s="34">
        <v>0</v>
      </c>
      <c r="Z146" s="34"/>
      <c r="AA146" s="34">
        <v>0</v>
      </c>
      <c r="AB146" s="34"/>
      <c r="AC146" s="34">
        <v>0</v>
      </c>
      <c r="AD146" s="34"/>
      <c r="AE146" s="34">
        <v>0</v>
      </c>
      <c r="AF146" s="34"/>
      <c r="AG146" s="34">
        <f t="shared" si="20"/>
        <v>9570</v>
      </c>
      <c r="AH146" s="34"/>
      <c r="AI146" s="34">
        <v>20000</v>
      </c>
      <c r="AJ146" s="54"/>
      <c r="AK146" s="34">
        <f t="shared" ref="AK146:AK148" si="22">+AG146-AI146</f>
        <v>-10430</v>
      </c>
    </row>
    <row r="147" spans="1:37" x14ac:dyDescent="0.25">
      <c r="A147" s="1"/>
      <c r="B147" s="1"/>
      <c r="C147" s="1"/>
      <c r="D147" s="1"/>
      <c r="E147" s="1"/>
      <c r="F147" s="1"/>
      <c r="G147" s="1" t="s">
        <v>145</v>
      </c>
      <c r="H147" s="1"/>
      <c r="I147" s="34">
        <v>4966.3900000000003</v>
      </c>
      <c r="J147" s="34"/>
      <c r="K147" s="34">
        <v>4147.8500000000004</v>
      </c>
      <c r="L147" s="34"/>
      <c r="M147" s="34">
        <v>6666.36</v>
      </c>
      <c r="N147" s="34"/>
      <c r="O147" s="34">
        <v>5292.95</v>
      </c>
      <c r="P147" s="34"/>
      <c r="Q147" s="34">
        <v>5305.83</v>
      </c>
      <c r="R147" s="34"/>
      <c r="S147" s="34">
        <v>7443.86</v>
      </c>
      <c r="T147" s="34"/>
      <c r="U147" s="34">
        <v>4623.12</v>
      </c>
      <c r="V147" s="34"/>
      <c r="W147" s="34">
        <v>5846.62</v>
      </c>
      <c r="X147" s="34"/>
      <c r="Y147" s="34">
        <v>5112.3100000000004</v>
      </c>
      <c r="Z147" s="34"/>
      <c r="AA147" s="34">
        <f>+AA144*0.0725</f>
        <v>5800</v>
      </c>
      <c r="AB147" s="34"/>
      <c r="AC147" s="34">
        <f>+AC144*0.0725</f>
        <v>5800</v>
      </c>
      <c r="AD147" s="34"/>
      <c r="AE147" s="34">
        <f>+AE144*0.0725</f>
        <v>8700</v>
      </c>
      <c r="AF147" s="34"/>
      <c r="AG147" s="34">
        <f t="shared" si="20"/>
        <v>69705.289999999994</v>
      </c>
      <c r="AH147" s="34"/>
      <c r="AI147" s="34">
        <v>58905</v>
      </c>
      <c r="AJ147" s="54"/>
      <c r="AK147" s="34">
        <f t="shared" si="22"/>
        <v>10800.289999999994</v>
      </c>
    </row>
    <row r="148" spans="1:37" x14ac:dyDescent="0.25">
      <c r="A148" s="1"/>
      <c r="B148" s="1"/>
      <c r="C148" s="1"/>
      <c r="D148" s="1"/>
      <c r="E148" s="1"/>
      <c r="F148" s="1"/>
      <c r="G148" s="1" t="s">
        <v>146</v>
      </c>
      <c r="H148" s="1"/>
      <c r="I148" s="34">
        <v>12734.01</v>
      </c>
      <c r="J148" s="34"/>
      <c r="K148" s="34">
        <v>12734.01</v>
      </c>
      <c r="L148" s="34"/>
      <c r="M148" s="34">
        <v>11145.01</v>
      </c>
      <c r="N148" s="34"/>
      <c r="O148" s="34">
        <v>17077.849999999999</v>
      </c>
      <c r="P148" s="34"/>
      <c r="Q148" s="34">
        <v>14637.79</v>
      </c>
      <c r="R148" s="34"/>
      <c r="S148" s="34">
        <v>14698.95</v>
      </c>
      <c r="T148" s="34"/>
      <c r="U148" s="34">
        <v>14797.01</v>
      </c>
      <c r="V148" s="34"/>
      <c r="W148" s="34">
        <v>15222.31</v>
      </c>
      <c r="X148" s="34"/>
      <c r="Y148" s="34">
        <v>14116.03</v>
      </c>
      <c r="Z148" s="34"/>
      <c r="AA148" s="34">
        <v>13744.85</v>
      </c>
      <c r="AB148" s="34"/>
      <c r="AC148" s="34">
        <v>13744.85</v>
      </c>
      <c r="AD148" s="34"/>
      <c r="AE148" s="34">
        <v>13744.85</v>
      </c>
      <c r="AF148" s="34"/>
      <c r="AG148" s="34">
        <f t="shared" si="20"/>
        <v>168397.52</v>
      </c>
      <c r="AH148" s="34"/>
      <c r="AI148" s="34">
        <v>174293</v>
      </c>
      <c r="AJ148" s="54"/>
      <c r="AK148" s="34">
        <f t="shared" si="22"/>
        <v>-5895.4800000000105</v>
      </c>
    </row>
    <row r="149" spans="1:37" x14ac:dyDescent="0.25">
      <c r="A149" s="1"/>
      <c r="B149" s="1"/>
      <c r="C149" s="1"/>
      <c r="D149" s="1"/>
      <c r="E149" s="1"/>
      <c r="F149" s="1"/>
      <c r="G149" s="1" t="s">
        <v>147</v>
      </c>
      <c r="H149" s="1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54"/>
      <c r="AK149" s="34"/>
    </row>
    <row r="150" spans="1:37" x14ac:dyDescent="0.25">
      <c r="A150" s="1"/>
      <c r="B150" s="1"/>
      <c r="C150" s="1"/>
      <c r="D150" s="1"/>
      <c r="E150" s="1"/>
      <c r="F150" s="1"/>
      <c r="G150" s="1"/>
      <c r="H150" s="1" t="s">
        <v>148</v>
      </c>
      <c r="I150" s="34">
        <v>0</v>
      </c>
      <c r="J150" s="34"/>
      <c r="K150" s="34">
        <v>0</v>
      </c>
      <c r="L150" s="34"/>
      <c r="M150" s="34">
        <v>-35969.870000000003</v>
      </c>
      <c r="N150" s="34"/>
      <c r="O150" s="34">
        <v>0</v>
      </c>
      <c r="P150" s="34"/>
      <c r="Q150" s="34">
        <v>0</v>
      </c>
      <c r="R150" s="34"/>
      <c r="S150" s="34">
        <v>0</v>
      </c>
      <c r="T150" s="34"/>
      <c r="U150" s="34">
        <v>0</v>
      </c>
      <c r="V150" s="34"/>
      <c r="W150" s="34">
        <v>0</v>
      </c>
      <c r="X150" s="34"/>
      <c r="Y150" s="34">
        <v>-35969.870000000003</v>
      </c>
      <c r="Z150" s="34"/>
      <c r="AA150" s="34">
        <v>0</v>
      </c>
      <c r="AB150" s="34"/>
      <c r="AC150" s="34">
        <v>0</v>
      </c>
      <c r="AD150" s="34"/>
      <c r="AE150" s="34">
        <v>0</v>
      </c>
      <c r="AF150" s="34"/>
      <c r="AG150" s="34">
        <f t="shared" ref="AG150:AG155" si="23">ROUND(SUM(I150:AE150),5)</f>
        <v>-71939.740000000005</v>
      </c>
      <c r="AH150" s="34"/>
      <c r="AI150" s="34">
        <v>-40000</v>
      </c>
      <c r="AJ150" s="54"/>
      <c r="AK150" s="34">
        <f t="shared" ref="AK150:AK151" si="24">+AG150-AI150</f>
        <v>-31939.740000000005</v>
      </c>
    </row>
    <row r="151" spans="1:37" ht="15.75" thickBot="1" x14ac:dyDescent="0.3">
      <c r="A151" s="1"/>
      <c r="B151" s="1"/>
      <c r="C151" s="1"/>
      <c r="D151" s="1"/>
      <c r="E151" s="1"/>
      <c r="F151" s="1"/>
      <c r="G151" s="1"/>
      <c r="H151" s="1" t="s">
        <v>149</v>
      </c>
      <c r="I151" s="55">
        <v>8167.22</v>
      </c>
      <c r="J151" s="34"/>
      <c r="K151" s="55">
        <v>8167.22</v>
      </c>
      <c r="L151" s="34"/>
      <c r="M151" s="55">
        <v>7457.3</v>
      </c>
      <c r="N151" s="34"/>
      <c r="O151" s="55">
        <v>7130.81</v>
      </c>
      <c r="P151" s="34"/>
      <c r="Q151" s="55">
        <v>5790.71</v>
      </c>
      <c r="R151" s="34"/>
      <c r="S151" s="55">
        <v>9418.7800000000007</v>
      </c>
      <c r="T151" s="34"/>
      <c r="U151" s="55">
        <v>5717.95</v>
      </c>
      <c r="V151" s="34"/>
      <c r="W151" s="55">
        <v>5259.73</v>
      </c>
      <c r="X151" s="34"/>
      <c r="Y151" s="55">
        <v>6038.63</v>
      </c>
      <c r="Z151" s="34"/>
      <c r="AA151" s="55">
        <f>+AA145*0.07</f>
        <v>5600.0000000000009</v>
      </c>
      <c r="AB151" s="34"/>
      <c r="AC151" s="55">
        <f>+AC145*0.07</f>
        <v>5600.0000000000009</v>
      </c>
      <c r="AD151" s="34"/>
      <c r="AE151" s="55">
        <f>+AE145*0.07</f>
        <v>8400</v>
      </c>
      <c r="AF151" s="34"/>
      <c r="AG151" s="55">
        <f t="shared" si="23"/>
        <v>82748.350000000006</v>
      </c>
      <c r="AH151" s="34"/>
      <c r="AI151" s="55">
        <v>89640</v>
      </c>
      <c r="AJ151" s="54"/>
      <c r="AK151" s="55">
        <f t="shared" si="24"/>
        <v>-6891.6499999999942</v>
      </c>
    </row>
    <row r="152" spans="1:37" x14ac:dyDescent="0.25">
      <c r="A152" s="1"/>
      <c r="B152" s="1"/>
      <c r="C152" s="1"/>
      <c r="D152" s="1"/>
      <c r="E152" s="1"/>
      <c r="F152" s="1"/>
      <c r="G152" s="1" t="s">
        <v>150</v>
      </c>
      <c r="H152" s="1"/>
      <c r="I152" s="34">
        <f>ROUND(SUM(I149:I151),5)</f>
        <v>8167.22</v>
      </c>
      <c r="J152" s="34"/>
      <c r="K152" s="34">
        <f>ROUND(SUM(K149:K151),5)</f>
        <v>8167.22</v>
      </c>
      <c r="L152" s="34"/>
      <c r="M152" s="34">
        <f>ROUND(SUM(M149:M151),5)</f>
        <v>-28512.57</v>
      </c>
      <c r="N152" s="34"/>
      <c r="O152" s="34">
        <f>ROUND(SUM(O149:O151),5)</f>
        <v>7130.81</v>
      </c>
      <c r="P152" s="34"/>
      <c r="Q152" s="34">
        <f>ROUND(SUM(Q149:Q151),5)</f>
        <v>5790.71</v>
      </c>
      <c r="R152" s="34"/>
      <c r="S152" s="34">
        <f>ROUND(SUM(S149:S151),5)</f>
        <v>9418.7800000000007</v>
      </c>
      <c r="T152" s="34"/>
      <c r="U152" s="34">
        <f>ROUND(SUM(U149:U151),5)</f>
        <v>5717.95</v>
      </c>
      <c r="V152" s="34"/>
      <c r="W152" s="34">
        <f>ROUND(SUM(W149:W151),5)</f>
        <v>5259.73</v>
      </c>
      <c r="X152" s="34"/>
      <c r="Y152" s="34">
        <f>ROUND(SUM(Y149:Y151),5)</f>
        <v>-29931.24</v>
      </c>
      <c r="Z152" s="34"/>
      <c r="AA152" s="34">
        <f>ROUND(SUM(AA149:AA151),5)</f>
        <v>5600</v>
      </c>
      <c r="AB152" s="34"/>
      <c r="AC152" s="34">
        <f>ROUND(SUM(AC149:AC151),5)</f>
        <v>5600</v>
      </c>
      <c r="AD152" s="34"/>
      <c r="AE152" s="34">
        <f>ROUND(SUM(AE149:AE151),5)</f>
        <v>8400</v>
      </c>
      <c r="AF152" s="34"/>
      <c r="AG152" s="34">
        <f t="shared" si="23"/>
        <v>10808.61</v>
      </c>
      <c r="AH152" s="34"/>
      <c r="AI152" s="34">
        <f>ROUND(SUM(AI149:AI151),5)</f>
        <v>49640</v>
      </c>
      <c r="AJ152" s="54"/>
      <c r="AK152" s="34">
        <f>ROUND(SUM(AK149:AK151),5)</f>
        <v>-38831.39</v>
      </c>
    </row>
    <row r="153" spans="1:37" x14ac:dyDescent="0.25">
      <c r="A153" s="1"/>
      <c r="B153" s="1"/>
      <c r="C153" s="1"/>
      <c r="D153" s="1"/>
      <c r="E153" s="1"/>
      <c r="F153" s="1"/>
      <c r="G153" s="1" t="s">
        <v>151</v>
      </c>
      <c r="H153" s="1"/>
      <c r="I153" s="34">
        <v>678.23</v>
      </c>
      <c r="J153" s="34"/>
      <c r="K153" s="34">
        <v>263.14999999999998</v>
      </c>
      <c r="L153" s="34"/>
      <c r="M153" s="34">
        <v>1451.18</v>
      </c>
      <c r="N153" s="34"/>
      <c r="O153" s="34">
        <v>446.97</v>
      </c>
      <c r="P153" s="34"/>
      <c r="Q153" s="34">
        <v>52.2</v>
      </c>
      <c r="R153" s="34"/>
      <c r="S153" s="34">
        <v>30.6</v>
      </c>
      <c r="T153" s="34"/>
      <c r="U153" s="34">
        <v>592.61</v>
      </c>
      <c r="V153" s="34"/>
      <c r="W153" s="34">
        <v>147.19</v>
      </c>
      <c r="X153" s="34"/>
      <c r="Y153" s="34">
        <v>1140.8</v>
      </c>
      <c r="Z153" s="34"/>
      <c r="AA153" s="34">
        <v>200</v>
      </c>
      <c r="AB153" s="34"/>
      <c r="AC153" s="34">
        <v>200</v>
      </c>
      <c r="AD153" s="34"/>
      <c r="AE153" s="34">
        <v>200</v>
      </c>
      <c r="AF153" s="34"/>
      <c r="AG153" s="34">
        <f t="shared" si="23"/>
        <v>5402.93</v>
      </c>
      <c r="AH153" s="34"/>
      <c r="AI153" s="34">
        <v>0</v>
      </c>
      <c r="AJ153" s="54"/>
      <c r="AK153" s="34">
        <f t="shared" ref="AK153:AK154" si="25">+AG153-AI153</f>
        <v>5402.93</v>
      </c>
    </row>
    <row r="154" spans="1:37" ht="15.75" thickBot="1" x14ac:dyDescent="0.3">
      <c r="A154" s="1"/>
      <c r="B154" s="1"/>
      <c r="C154" s="1"/>
      <c r="D154" s="1"/>
      <c r="E154" s="1"/>
      <c r="F154" s="1"/>
      <c r="G154" s="1" t="s">
        <v>152</v>
      </c>
      <c r="H154" s="1"/>
      <c r="I154" s="55">
        <v>2363.48</v>
      </c>
      <c r="J154" s="34"/>
      <c r="K154" s="55">
        <v>2363.48</v>
      </c>
      <c r="L154" s="34"/>
      <c r="M154" s="55">
        <v>2363.48</v>
      </c>
      <c r="N154" s="34"/>
      <c r="O154" s="55">
        <v>2363.48</v>
      </c>
      <c r="P154" s="34"/>
      <c r="Q154" s="55">
        <v>2363.48</v>
      </c>
      <c r="R154" s="34"/>
      <c r="S154" s="55">
        <v>1589.28</v>
      </c>
      <c r="T154" s="34"/>
      <c r="U154" s="55">
        <v>1589.28</v>
      </c>
      <c r="V154" s="34"/>
      <c r="W154" s="55">
        <v>1589.28</v>
      </c>
      <c r="X154" s="34"/>
      <c r="Y154" s="55">
        <v>1589.28</v>
      </c>
      <c r="Z154" s="34"/>
      <c r="AA154" s="55">
        <v>1589.28</v>
      </c>
      <c r="AB154" s="34"/>
      <c r="AC154" s="55">
        <v>15289.28</v>
      </c>
      <c r="AD154" s="34"/>
      <c r="AE154" s="55">
        <v>1589.28</v>
      </c>
      <c r="AF154" s="34"/>
      <c r="AG154" s="55">
        <f t="shared" si="23"/>
        <v>36642.36</v>
      </c>
      <c r="AH154" s="34"/>
      <c r="AI154" s="55">
        <v>51600</v>
      </c>
      <c r="AJ154" s="54"/>
      <c r="AK154" s="55">
        <f t="shared" si="25"/>
        <v>-14957.64</v>
      </c>
    </row>
    <row r="155" spans="1:37" x14ac:dyDescent="0.25">
      <c r="A155" s="1"/>
      <c r="B155" s="1"/>
      <c r="C155" s="1"/>
      <c r="D155" s="1"/>
      <c r="E155" s="1"/>
      <c r="F155" s="1" t="s">
        <v>153</v>
      </c>
      <c r="G155" s="1"/>
      <c r="H155" s="1"/>
      <c r="I155" s="34">
        <f>ROUND(I141+SUM(I145:I148)+SUM(I152:I154),5)</f>
        <v>90940.54</v>
      </c>
      <c r="J155" s="34"/>
      <c r="K155" s="34">
        <f>ROUND(K141+SUM(K145:K148)+SUM(K152:K154),5)</f>
        <v>81155.72</v>
      </c>
      <c r="L155" s="34"/>
      <c r="M155" s="34">
        <f>ROUND(M141+SUM(M145:M148)+SUM(M152:M154),5)</f>
        <v>81441.77</v>
      </c>
      <c r="N155" s="34"/>
      <c r="O155" s="34">
        <f>ROUND(O141+SUM(O145:O148)+SUM(O152:O154),5)</f>
        <v>79734.73</v>
      </c>
      <c r="P155" s="34"/>
      <c r="Q155" s="34">
        <f>ROUND(Q141+SUM(Q145:Q148)+SUM(Q152:Q154),5)</f>
        <v>93364.54</v>
      </c>
      <c r="R155" s="34"/>
      <c r="S155" s="34">
        <f>ROUND(S141+SUM(S145:S148)+SUM(S152:S154),5)</f>
        <v>131260.25</v>
      </c>
      <c r="T155" s="34"/>
      <c r="U155" s="34">
        <f>ROUND(U141+SUM(U145:U148)+SUM(U152:U154),5)</f>
        <v>78854.070000000007</v>
      </c>
      <c r="V155" s="34"/>
      <c r="W155" s="34">
        <f>ROUND(W141+SUM(W145:W148)+SUM(W152:W154),5)</f>
        <v>101742.91</v>
      </c>
      <c r="X155" s="34"/>
      <c r="Y155" s="34">
        <f>ROUND(Y141+SUM(Y145:Y148)+SUM(Y152:Y154),5)</f>
        <v>57147.02</v>
      </c>
      <c r="Z155" s="34"/>
      <c r="AA155" s="34">
        <f>ROUND(AA141+SUM(AA145:AA148)+SUM(AA152:AA154),5)</f>
        <v>106934.13</v>
      </c>
      <c r="AB155" s="34"/>
      <c r="AC155" s="34">
        <f>ROUND(AC141+SUM(AC145:AC148)+SUM(AC152:AC154),5)</f>
        <v>120634.13</v>
      </c>
      <c r="AD155" s="34"/>
      <c r="AE155" s="34">
        <f>ROUND(AE141+SUM(AE145:AE148)+SUM(AE152:AE154),5)</f>
        <v>152634.13</v>
      </c>
      <c r="AF155" s="34"/>
      <c r="AG155" s="34">
        <f t="shared" si="23"/>
        <v>1175843.94</v>
      </c>
      <c r="AH155" s="34"/>
      <c r="AI155" s="34">
        <f>ROUND(AI141+SUM(AI145:AI148)+SUM(AI152:AI154),5)</f>
        <v>1074438</v>
      </c>
      <c r="AJ155" s="54"/>
      <c r="AK155" s="34">
        <f>ROUND(AK141+SUM(AK145:AK148)+SUM(AK152:AK154),5)</f>
        <v>101405.94</v>
      </c>
    </row>
    <row r="156" spans="1:37" x14ac:dyDescent="0.25">
      <c r="A156" s="1"/>
      <c r="B156" s="1"/>
      <c r="C156" s="1"/>
      <c r="D156" s="1"/>
      <c r="E156" s="1"/>
      <c r="F156" s="1" t="s">
        <v>154</v>
      </c>
      <c r="G156" s="1"/>
      <c r="H156" s="1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54"/>
      <c r="AK156" s="34"/>
    </row>
    <row r="157" spans="1:37" x14ac:dyDescent="0.25">
      <c r="A157" s="1"/>
      <c r="B157" s="1"/>
      <c r="C157" s="1"/>
      <c r="D157" s="1"/>
      <c r="E157" s="1"/>
      <c r="F157" s="1"/>
      <c r="G157" s="1" t="s">
        <v>155</v>
      </c>
      <c r="H157" s="1"/>
      <c r="I157" s="34">
        <v>11166.8</v>
      </c>
      <c r="J157" s="34"/>
      <c r="K157" s="34">
        <v>10209.07</v>
      </c>
      <c r="L157" s="34"/>
      <c r="M157" s="34">
        <v>12620.43</v>
      </c>
      <c r="N157" s="34"/>
      <c r="O157" s="34">
        <v>10129</v>
      </c>
      <c r="P157" s="34"/>
      <c r="Q157" s="34">
        <v>8711</v>
      </c>
      <c r="R157" s="34"/>
      <c r="S157" s="34">
        <v>12522</v>
      </c>
      <c r="T157" s="34"/>
      <c r="U157" s="34">
        <v>7244</v>
      </c>
      <c r="V157" s="34"/>
      <c r="W157" s="34">
        <v>8590</v>
      </c>
      <c r="X157" s="34"/>
      <c r="Y157" s="34">
        <v>9132</v>
      </c>
      <c r="Z157" s="34"/>
      <c r="AA157" s="34">
        <v>19000</v>
      </c>
      <c r="AB157" s="34"/>
      <c r="AC157" s="34">
        <v>19000</v>
      </c>
      <c r="AD157" s="34"/>
      <c r="AE157" s="34">
        <f>9500*3</f>
        <v>28500</v>
      </c>
      <c r="AF157" s="34"/>
      <c r="AG157" s="34">
        <f t="shared" ref="AG157:AG162" si="26">ROUND(SUM(I157:AE157),5)</f>
        <v>156824.29999999999</v>
      </c>
      <c r="AH157" s="34"/>
      <c r="AI157" s="34">
        <v>155770</v>
      </c>
      <c r="AJ157" s="54"/>
      <c r="AK157" s="34">
        <f t="shared" ref="AK157:AK161" si="27">+AG157-AI157</f>
        <v>1054.2999999999884</v>
      </c>
    </row>
    <row r="158" spans="1:37" x14ac:dyDescent="0.25">
      <c r="A158" s="1"/>
      <c r="B158" s="1"/>
      <c r="C158" s="1"/>
      <c r="D158" s="1"/>
      <c r="E158" s="1"/>
      <c r="F158" s="1"/>
      <c r="G158" s="1" t="s">
        <v>156</v>
      </c>
      <c r="H158" s="1"/>
      <c r="I158" s="34">
        <v>954.26</v>
      </c>
      <c r="J158" s="34"/>
      <c r="K158" s="34">
        <v>817.85</v>
      </c>
      <c r="L158" s="34"/>
      <c r="M158" s="34">
        <v>946.23</v>
      </c>
      <c r="N158" s="34"/>
      <c r="O158" s="34">
        <v>665.93</v>
      </c>
      <c r="P158" s="34"/>
      <c r="Q158" s="34">
        <v>568.16999999999996</v>
      </c>
      <c r="R158" s="34"/>
      <c r="S158" s="34">
        <v>881.74</v>
      </c>
      <c r="T158" s="34"/>
      <c r="U158" s="34">
        <v>524.79</v>
      </c>
      <c r="V158" s="34"/>
      <c r="W158" s="34">
        <v>828.65</v>
      </c>
      <c r="X158" s="34"/>
      <c r="Y158" s="34">
        <v>908.37</v>
      </c>
      <c r="Z158" s="34"/>
      <c r="AA158" s="34">
        <f>+AA157*0.0725</f>
        <v>1377.5</v>
      </c>
      <c r="AB158" s="34"/>
      <c r="AC158" s="34">
        <f>+AC157*0.0725</f>
        <v>1377.5</v>
      </c>
      <c r="AD158" s="34"/>
      <c r="AE158" s="34">
        <f>+AE157*0.0725</f>
        <v>2066.25</v>
      </c>
      <c r="AF158" s="34"/>
      <c r="AG158" s="34">
        <f t="shared" si="26"/>
        <v>11917.24</v>
      </c>
      <c r="AH158" s="34"/>
      <c r="AI158" s="34">
        <v>11916</v>
      </c>
      <c r="AJ158" s="54"/>
      <c r="AK158" s="34">
        <f t="shared" si="27"/>
        <v>1.2399999999997817</v>
      </c>
    </row>
    <row r="159" spans="1:37" x14ac:dyDescent="0.25">
      <c r="A159" s="1"/>
      <c r="B159" s="1"/>
      <c r="C159" s="1"/>
      <c r="D159" s="1"/>
      <c r="E159" s="1"/>
      <c r="F159" s="1"/>
      <c r="G159" s="1" t="s">
        <v>157</v>
      </c>
      <c r="H159" s="1"/>
      <c r="I159" s="34">
        <v>3114.42</v>
      </c>
      <c r="J159" s="34"/>
      <c r="K159" s="34">
        <v>3114.42</v>
      </c>
      <c r="L159" s="34"/>
      <c r="M159" s="34">
        <v>2971.5</v>
      </c>
      <c r="N159" s="34"/>
      <c r="O159" s="34">
        <v>2066.9699999999998</v>
      </c>
      <c r="P159" s="34"/>
      <c r="Q159" s="34">
        <v>2066.9699999999998</v>
      </c>
      <c r="R159" s="34"/>
      <c r="S159" s="34">
        <v>2066.9699999999998</v>
      </c>
      <c r="T159" s="34"/>
      <c r="U159" s="34">
        <v>2066.9699999999998</v>
      </c>
      <c r="V159" s="34"/>
      <c r="W159" s="34">
        <v>2219.81</v>
      </c>
      <c r="X159" s="34"/>
      <c r="Y159" s="34">
        <v>1876.69</v>
      </c>
      <c r="Z159" s="34"/>
      <c r="AA159" s="34">
        <v>2219.81</v>
      </c>
      <c r="AB159" s="34"/>
      <c r="AC159" s="34">
        <v>2219.81</v>
      </c>
      <c r="AD159" s="34"/>
      <c r="AE159" s="34">
        <v>2219.81</v>
      </c>
      <c r="AF159" s="34"/>
      <c r="AG159" s="34">
        <f t="shared" si="26"/>
        <v>28224.15</v>
      </c>
      <c r="AH159" s="34"/>
      <c r="AI159" s="34">
        <v>58816</v>
      </c>
      <c r="AJ159" s="54"/>
      <c r="AK159" s="34">
        <f t="shared" si="27"/>
        <v>-30591.85</v>
      </c>
    </row>
    <row r="160" spans="1:37" x14ac:dyDescent="0.25">
      <c r="A160" s="1"/>
      <c r="B160" s="1"/>
      <c r="C160" s="1"/>
      <c r="D160" s="1"/>
      <c r="E160" s="1"/>
      <c r="F160" s="1"/>
      <c r="G160" s="1" t="s">
        <v>158</v>
      </c>
      <c r="H160" s="1"/>
      <c r="I160" s="34">
        <v>192</v>
      </c>
      <c r="J160" s="34"/>
      <c r="K160" s="34">
        <v>194.4</v>
      </c>
      <c r="L160" s="34"/>
      <c r="M160" s="34">
        <v>196.8</v>
      </c>
      <c r="N160" s="34"/>
      <c r="O160" s="34">
        <v>196.8</v>
      </c>
      <c r="P160" s="34"/>
      <c r="Q160" s="34">
        <v>196.8</v>
      </c>
      <c r="R160" s="34"/>
      <c r="S160" s="34">
        <v>885.6</v>
      </c>
      <c r="T160" s="34"/>
      <c r="U160" s="34">
        <v>196.8</v>
      </c>
      <c r="V160" s="34"/>
      <c r="W160" s="34">
        <v>196.8</v>
      </c>
      <c r="X160" s="34"/>
      <c r="Y160" s="34">
        <v>590.4</v>
      </c>
      <c r="Z160" s="34"/>
      <c r="AA160" s="34">
        <v>196.8</v>
      </c>
      <c r="AB160" s="34"/>
      <c r="AC160" s="34">
        <v>196.8</v>
      </c>
      <c r="AD160" s="34"/>
      <c r="AE160" s="34">
        <f>196.8/2*3</f>
        <v>295.20000000000005</v>
      </c>
      <c r="AF160" s="34"/>
      <c r="AG160" s="34">
        <f t="shared" si="26"/>
        <v>3535.2</v>
      </c>
      <c r="AH160" s="34"/>
      <c r="AI160" s="34">
        <v>2496</v>
      </c>
      <c r="AJ160" s="54"/>
      <c r="AK160" s="34">
        <f t="shared" si="27"/>
        <v>1039.1999999999998</v>
      </c>
    </row>
    <row r="161" spans="1:37" ht="15.75" thickBot="1" x14ac:dyDescent="0.3">
      <c r="A161" s="1"/>
      <c r="B161" s="1"/>
      <c r="C161" s="1"/>
      <c r="D161" s="1"/>
      <c r="E161" s="1"/>
      <c r="F161" s="1"/>
      <c r="G161" s="1" t="s">
        <v>159</v>
      </c>
      <c r="H161" s="1"/>
      <c r="I161" s="55">
        <v>18.25</v>
      </c>
      <c r="J161" s="34"/>
      <c r="K161" s="55">
        <v>18.25</v>
      </c>
      <c r="L161" s="34"/>
      <c r="M161" s="55">
        <v>18.25</v>
      </c>
      <c r="N161" s="34"/>
      <c r="O161" s="55">
        <v>18.25</v>
      </c>
      <c r="P161" s="34"/>
      <c r="Q161" s="55">
        <v>18.25</v>
      </c>
      <c r="R161" s="34"/>
      <c r="S161" s="55">
        <v>258.64</v>
      </c>
      <c r="T161" s="34"/>
      <c r="U161" s="55">
        <v>258.64</v>
      </c>
      <c r="V161" s="34"/>
      <c r="W161" s="55">
        <v>258.64</v>
      </c>
      <c r="X161" s="34"/>
      <c r="Y161" s="55">
        <v>258.64</v>
      </c>
      <c r="Z161" s="34"/>
      <c r="AA161" s="55">
        <v>258.64</v>
      </c>
      <c r="AB161" s="34"/>
      <c r="AC161" s="55">
        <v>258.64</v>
      </c>
      <c r="AD161" s="34"/>
      <c r="AE161" s="55">
        <v>258.64</v>
      </c>
      <c r="AF161" s="34"/>
      <c r="AG161" s="55">
        <f t="shared" si="26"/>
        <v>1901.73</v>
      </c>
      <c r="AH161" s="34"/>
      <c r="AI161" s="55">
        <v>452</v>
      </c>
      <c r="AJ161" s="54"/>
      <c r="AK161" s="55">
        <f t="shared" si="27"/>
        <v>1449.73</v>
      </c>
    </row>
    <row r="162" spans="1:37" x14ac:dyDescent="0.25">
      <c r="A162" s="1"/>
      <c r="B162" s="1"/>
      <c r="C162" s="1"/>
      <c r="D162" s="1"/>
      <c r="E162" s="1"/>
      <c r="F162" s="1" t="s">
        <v>160</v>
      </c>
      <c r="G162" s="1"/>
      <c r="H162" s="1"/>
      <c r="I162" s="34">
        <f>ROUND(SUM(I156:I161),5)</f>
        <v>15445.73</v>
      </c>
      <c r="J162" s="34"/>
      <c r="K162" s="34">
        <f>ROUND(SUM(K156:K161),5)</f>
        <v>14353.99</v>
      </c>
      <c r="L162" s="34"/>
      <c r="M162" s="34">
        <f>ROUND(SUM(M156:M161),5)</f>
        <v>16753.21</v>
      </c>
      <c r="N162" s="34"/>
      <c r="O162" s="34">
        <f>ROUND(SUM(O156:O161),5)</f>
        <v>13076.95</v>
      </c>
      <c r="P162" s="34"/>
      <c r="Q162" s="34">
        <f>ROUND(SUM(Q156:Q161),5)</f>
        <v>11561.19</v>
      </c>
      <c r="R162" s="34"/>
      <c r="S162" s="34">
        <f>ROUND(SUM(S156:S161),5)</f>
        <v>16614.95</v>
      </c>
      <c r="T162" s="34"/>
      <c r="U162" s="34">
        <f>ROUND(SUM(U156:U161),5)</f>
        <v>10291.200000000001</v>
      </c>
      <c r="V162" s="34"/>
      <c r="W162" s="34">
        <f>ROUND(SUM(W156:W161),5)</f>
        <v>12093.9</v>
      </c>
      <c r="X162" s="34"/>
      <c r="Y162" s="34">
        <f>ROUND(SUM(Y156:Y161),5)</f>
        <v>12766.1</v>
      </c>
      <c r="Z162" s="34"/>
      <c r="AA162" s="34">
        <f>ROUND(SUM(AA156:AA161),5)</f>
        <v>23052.75</v>
      </c>
      <c r="AB162" s="34"/>
      <c r="AC162" s="34">
        <f>ROUND(SUM(AC156:AC161),5)</f>
        <v>23052.75</v>
      </c>
      <c r="AD162" s="34"/>
      <c r="AE162" s="34">
        <f>ROUND(SUM(AE156:AE161),5)</f>
        <v>33339.9</v>
      </c>
      <c r="AF162" s="34"/>
      <c r="AG162" s="34">
        <f t="shared" si="26"/>
        <v>202402.62</v>
      </c>
      <c r="AH162" s="34"/>
      <c r="AI162" s="34">
        <f>ROUND(SUM(AI156:AI161),5)</f>
        <v>229450</v>
      </c>
      <c r="AJ162" s="54"/>
      <c r="AK162" s="34">
        <f>ROUND(SUM(AK156:AK161),5)</f>
        <v>-27047.38</v>
      </c>
    </row>
    <row r="163" spans="1:37" x14ac:dyDescent="0.25">
      <c r="A163" s="1"/>
      <c r="B163" s="1"/>
      <c r="C163" s="1"/>
      <c r="D163" s="1"/>
      <c r="E163" s="1"/>
      <c r="F163" s="1" t="s">
        <v>161</v>
      </c>
      <c r="G163" s="1"/>
      <c r="H163" s="1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54"/>
      <c r="AK163" s="34"/>
    </row>
    <row r="164" spans="1:37" x14ac:dyDescent="0.25">
      <c r="A164" s="1"/>
      <c r="B164" s="1"/>
      <c r="C164" s="1"/>
      <c r="D164" s="1"/>
      <c r="E164" s="1"/>
      <c r="F164" s="1"/>
      <c r="G164" s="1" t="s">
        <v>162</v>
      </c>
      <c r="H164" s="1"/>
      <c r="I164" s="34">
        <v>4266.83</v>
      </c>
      <c r="J164" s="34"/>
      <c r="K164" s="34">
        <v>17605.45</v>
      </c>
      <c r="L164" s="34"/>
      <c r="M164" s="34">
        <v>42767.58</v>
      </c>
      <c r="N164" s="34"/>
      <c r="O164" s="34">
        <v>47000.07</v>
      </c>
      <c r="P164" s="34"/>
      <c r="Q164" s="34">
        <v>37742.129999999997</v>
      </c>
      <c r="R164" s="34"/>
      <c r="S164" s="34">
        <v>37689.019999999997</v>
      </c>
      <c r="T164" s="34"/>
      <c r="U164" s="34">
        <v>11679.75</v>
      </c>
      <c r="V164" s="34"/>
      <c r="W164" s="34">
        <v>4438.13</v>
      </c>
      <c r="X164" s="34"/>
      <c r="Y164" s="34">
        <v>1953</v>
      </c>
      <c r="Z164" s="34"/>
      <c r="AA164" s="34">
        <v>0</v>
      </c>
      <c r="AB164" s="34"/>
      <c r="AC164" s="34">
        <v>0</v>
      </c>
      <c r="AD164" s="34"/>
      <c r="AE164" s="34">
        <v>0</v>
      </c>
      <c r="AF164" s="34"/>
      <c r="AG164" s="34">
        <f>ROUND(SUM(I164:AE164),5)</f>
        <v>205141.96</v>
      </c>
      <c r="AH164" s="34"/>
      <c r="AI164" s="34">
        <v>249120</v>
      </c>
      <c r="AJ164" s="54"/>
      <c r="AK164" s="34">
        <f t="shared" ref="AK164:AK167" si="28">+AG164-AI164</f>
        <v>-43978.040000000008</v>
      </c>
    </row>
    <row r="165" spans="1:37" x14ac:dyDescent="0.25">
      <c r="A165" s="1"/>
      <c r="B165" s="1"/>
      <c r="C165" s="1"/>
      <c r="D165" s="1"/>
      <c r="E165" s="1"/>
      <c r="F165" s="1"/>
      <c r="G165" s="1" t="s">
        <v>163</v>
      </c>
      <c r="H165" s="1"/>
      <c r="I165" s="34">
        <v>403.23</v>
      </c>
      <c r="J165" s="34"/>
      <c r="K165" s="34">
        <v>1831.05</v>
      </c>
      <c r="L165" s="34"/>
      <c r="M165" s="34">
        <v>4157.62</v>
      </c>
      <c r="N165" s="34"/>
      <c r="O165" s="34">
        <v>4481.5200000000004</v>
      </c>
      <c r="P165" s="34"/>
      <c r="Q165" s="34">
        <v>3590.84</v>
      </c>
      <c r="R165" s="34"/>
      <c r="S165" s="34">
        <v>3553.11</v>
      </c>
      <c r="T165" s="34"/>
      <c r="U165" s="34">
        <v>1065.22</v>
      </c>
      <c r="V165" s="34"/>
      <c r="W165" s="34">
        <v>200.67</v>
      </c>
      <c r="X165" s="34"/>
      <c r="Y165" s="34">
        <v>13.04</v>
      </c>
      <c r="Z165" s="34"/>
      <c r="AA165" s="34">
        <v>0</v>
      </c>
      <c r="AB165" s="34"/>
      <c r="AC165" s="34">
        <v>0</v>
      </c>
      <c r="AD165" s="34"/>
      <c r="AE165" s="34">
        <v>0</v>
      </c>
      <c r="AF165" s="34"/>
      <c r="AG165" s="34">
        <f>ROUND(SUM(I165:AE165),5)</f>
        <v>19296.3</v>
      </c>
      <c r="AH165" s="34"/>
      <c r="AI165" s="34">
        <v>23044</v>
      </c>
      <c r="AJ165" s="54"/>
      <c r="AK165" s="34">
        <f t="shared" si="28"/>
        <v>-3747.7000000000007</v>
      </c>
    </row>
    <row r="166" spans="1:37" x14ac:dyDescent="0.25">
      <c r="A166" s="1"/>
      <c r="B166" s="1"/>
      <c r="C166" s="1"/>
      <c r="D166" s="1"/>
      <c r="E166" s="1"/>
      <c r="F166" s="1"/>
      <c r="G166" s="1" t="s">
        <v>164</v>
      </c>
      <c r="H166" s="1"/>
      <c r="I166" s="34">
        <v>0</v>
      </c>
      <c r="J166" s="34"/>
      <c r="K166" s="34">
        <v>24</v>
      </c>
      <c r="L166" s="34"/>
      <c r="M166" s="34">
        <v>791.15</v>
      </c>
      <c r="N166" s="34"/>
      <c r="O166" s="34">
        <v>1849.15</v>
      </c>
      <c r="P166" s="34"/>
      <c r="Q166" s="34">
        <v>61.15</v>
      </c>
      <c r="R166" s="34"/>
      <c r="S166" s="34">
        <v>0</v>
      </c>
      <c r="T166" s="34"/>
      <c r="U166" s="34">
        <v>0</v>
      </c>
      <c r="V166" s="34"/>
      <c r="W166" s="34">
        <v>0</v>
      </c>
      <c r="X166" s="34"/>
      <c r="Y166" s="34">
        <v>0</v>
      </c>
      <c r="Z166" s="34"/>
      <c r="AA166" s="34">
        <v>0</v>
      </c>
      <c r="AB166" s="34"/>
      <c r="AC166" s="34">
        <v>0</v>
      </c>
      <c r="AD166" s="34"/>
      <c r="AE166" s="34">
        <v>0</v>
      </c>
      <c r="AF166" s="34"/>
      <c r="AG166" s="34">
        <f>ROUND(SUM(I166:AE166),5)</f>
        <v>2725.45</v>
      </c>
      <c r="AH166" s="34"/>
      <c r="AI166" s="34">
        <v>4000</v>
      </c>
      <c r="AJ166" s="54"/>
      <c r="AK166" s="34">
        <f t="shared" si="28"/>
        <v>-1274.5500000000002</v>
      </c>
    </row>
    <row r="167" spans="1:37" ht="15.75" thickBot="1" x14ac:dyDescent="0.3">
      <c r="A167" s="1"/>
      <c r="B167" s="1"/>
      <c r="C167" s="1"/>
      <c r="D167" s="1"/>
      <c r="E167" s="1"/>
      <c r="F167" s="1"/>
      <c r="G167" s="1" t="s">
        <v>165</v>
      </c>
      <c r="H167" s="1"/>
      <c r="I167" s="55">
        <v>565.53</v>
      </c>
      <c r="J167" s="34"/>
      <c r="K167" s="55">
        <v>565.53</v>
      </c>
      <c r="L167" s="34"/>
      <c r="M167" s="55">
        <v>565.53</v>
      </c>
      <c r="N167" s="34"/>
      <c r="O167" s="55">
        <v>565.53</v>
      </c>
      <c r="P167" s="34"/>
      <c r="Q167" s="55">
        <v>565.53</v>
      </c>
      <c r="R167" s="34"/>
      <c r="S167" s="55">
        <v>350.54</v>
      </c>
      <c r="T167" s="34"/>
      <c r="U167" s="55">
        <v>350.54</v>
      </c>
      <c r="V167" s="34"/>
      <c r="W167" s="55">
        <v>350.54</v>
      </c>
      <c r="X167" s="34"/>
      <c r="Y167" s="55">
        <v>350.54</v>
      </c>
      <c r="Z167" s="34"/>
      <c r="AA167" s="55">
        <v>350.54</v>
      </c>
      <c r="AB167" s="34"/>
      <c r="AC167" s="55">
        <v>350.54</v>
      </c>
      <c r="AD167" s="34"/>
      <c r="AE167" s="55">
        <v>350.54</v>
      </c>
      <c r="AF167" s="34"/>
      <c r="AG167" s="55">
        <f>ROUND(SUM(I167:AE167),5)</f>
        <v>5281.43</v>
      </c>
      <c r="AH167" s="34"/>
      <c r="AI167" s="55">
        <v>17139</v>
      </c>
      <c r="AJ167" s="54"/>
      <c r="AK167" s="55">
        <f t="shared" si="28"/>
        <v>-11857.57</v>
      </c>
    </row>
    <row r="168" spans="1:37" x14ac:dyDescent="0.25">
      <c r="A168" s="1"/>
      <c r="B168" s="1"/>
      <c r="C168" s="1"/>
      <c r="D168" s="1"/>
      <c r="E168" s="1"/>
      <c r="F168" s="1" t="s">
        <v>166</v>
      </c>
      <c r="G168" s="1"/>
      <c r="H168" s="1"/>
      <c r="I168" s="34">
        <f>ROUND(SUM(I163:I167),5)</f>
        <v>5235.59</v>
      </c>
      <c r="J168" s="34"/>
      <c r="K168" s="34">
        <f>ROUND(SUM(K163:K167),5)</f>
        <v>20026.03</v>
      </c>
      <c r="L168" s="34"/>
      <c r="M168" s="34">
        <f>ROUND(SUM(M163:M167),5)</f>
        <v>48281.88</v>
      </c>
      <c r="N168" s="34"/>
      <c r="O168" s="34">
        <f>ROUND(SUM(O163:O167),5)</f>
        <v>53896.27</v>
      </c>
      <c r="P168" s="34"/>
      <c r="Q168" s="34">
        <f>ROUND(SUM(Q163:Q167),5)</f>
        <v>41959.65</v>
      </c>
      <c r="R168" s="34"/>
      <c r="S168" s="34">
        <f>ROUND(SUM(S163:S167),5)</f>
        <v>41592.67</v>
      </c>
      <c r="T168" s="34"/>
      <c r="U168" s="34">
        <f>ROUND(SUM(U163:U167),5)</f>
        <v>13095.51</v>
      </c>
      <c r="V168" s="34"/>
      <c r="W168" s="34">
        <f>ROUND(SUM(W163:W167),5)</f>
        <v>4989.34</v>
      </c>
      <c r="X168" s="34"/>
      <c r="Y168" s="34">
        <f>ROUND(SUM(Y163:Y167),5)</f>
        <v>2316.58</v>
      </c>
      <c r="Z168" s="34"/>
      <c r="AA168" s="34">
        <f>ROUND(SUM(AA163:AA167),5)</f>
        <v>350.54</v>
      </c>
      <c r="AB168" s="34"/>
      <c r="AC168" s="34">
        <f>ROUND(SUM(AC163:AC167),5)</f>
        <v>350.54</v>
      </c>
      <c r="AD168" s="34"/>
      <c r="AE168" s="34">
        <f>ROUND(SUM(AE163:AE167),5)</f>
        <v>350.54</v>
      </c>
      <c r="AF168" s="34"/>
      <c r="AG168" s="34">
        <f>ROUND(SUM(I168:AE168),5)</f>
        <v>232445.14</v>
      </c>
      <c r="AH168" s="34"/>
      <c r="AI168" s="34">
        <f>ROUND(SUM(AI163:AI167),5)</f>
        <v>293303</v>
      </c>
      <c r="AJ168" s="54"/>
      <c r="AK168" s="34">
        <f>ROUND(SUM(AK163:AK167),5)</f>
        <v>-60857.86</v>
      </c>
    </row>
    <row r="169" spans="1:37" x14ac:dyDescent="0.25">
      <c r="A169" s="1"/>
      <c r="B169" s="1"/>
      <c r="C169" s="1"/>
      <c r="D169" s="1"/>
      <c r="E169" s="1"/>
      <c r="F169" s="1" t="s">
        <v>167</v>
      </c>
      <c r="G169" s="1"/>
      <c r="H169" s="1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54"/>
      <c r="AK169" s="34"/>
    </row>
    <row r="170" spans="1:37" x14ac:dyDescent="0.25">
      <c r="A170" s="1"/>
      <c r="B170" s="1"/>
      <c r="C170" s="1"/>
      <c r="D170" s="1"/>
      <c r="E170" s="1"/>
      <c r="F170" s="1"/>
      <c r="G170" s="1" t="s">
        <v>168</v>
      </c>
      <c r="H170" s="1"/>
      <c r="I170" s="34">
        <v>1646.83</v>
      </c>
      <c r="J170" s="34"/>
      <c r="K170" s="34">
        <v>1720.23</v>
      </c>
      <c r="L170" s="34"/>
      <c r="M170" s="34">
        <v>1286.19</v>
      </c>
      <c r="N170" s="34"/>
      <c r="O170" s="34">
        <v>1361.74</v>
      </c>
      <c r="P170" s="34"/>
      <c r="Q170" s="34">
        <v>1995.71</v>
      </c>
      <c r="R170" s="34"/>
      <c r="S170" s="34">
        <v>1471.51</v>
      </c>
      <c r="T170" s="34"/>
      <c r="U170" s="34">
        <v>1385.19</v>
      </c>
      <c r="V170" s="34"/>
      <c r="W170" s="34">
        <v>1909.92</v>
      </c>
      <c r="X170" s="34"/>
      <c r="Y170" s="34">
        <v>1561.1</v>
      </c>
      <c r="Z170" s="34"/>
      <c r="AA170" s="34">
        <v>3000</v>
      </c>
      <c r="AB170" s="34"/>
      <c r="AC170" s="34">
        <v>3000</v>
      </c>
      <c r="AD170" s="34"/>
      <c r="AE170" s="34">
        <v>3000</v>
      </c>
      <c r="AF170" s="34"/>
      <c r="AG170" s="34">
        <f>ROUND(SUM(I170:AE170),5)</f>
        <v>23338.42</v>
      </c>
      <c r="AH170" s="34"/>
      <c r="AI170" s="34">
        <v>37392</v>
      </c>
      <c r="AJ170" s="54"/>
      <c r="AK170" s="34">
        <f t="shared" ref="AK170:AK173" si="29">+AG170-AI170</f>
        <v>-14053.580000000002</v>
      </c>
    </row>
    <row r="171" spans="1:37" x14ac:dyDescent="0.25">
      <c r="A171" s="1"/>
      <c r="B171" s="1"/>
      <c r="C171" s="1"/>
      <c r="D171" s="1"/>
      <c r="E171" s="1"/>
      <c r="F171" s="1"/>
      <c r="G171" s="1" t="s">
        <v>169</v>
      </c>
      <c r="H171" s="1"/>
      <c r="I171" s="34">
        <v>230</v>
      </c>
      <c r="J171" s="34"/>
      <c r="K171" s="34">
        <v>0</v>
      </c>
      <c r="L171" s="34"/>
      <c r="M171" s="34">
        <v>383.33</v>
      </c>
      <c r="N171" s="34"/>
      <c r="O171" s="34">
        <v>306.67</v>
      </c>
      <c r="P171" s="34"/>
      <c r="Q171" s="34">
        <v>287.5</v>
      </c>
      <c r="R171" s="34"/>
      <c r="S171" s="34">
        <v>27.98</v>
      </c>
      <c r="T171" s="34"/>
      <c r="U171" s="34">
        <v>230</v>
      </c>
      <c r="V171" s="34"/>
      <c r="W171" s="34">
        <v>517.5</v>
      </c>
      <c r="X171" s="34"/>
      <c r="Y171" s="34">
        <v>0</v>
      </c>
      <c r="Z171" s="34"/>
      <c r="AA171" s="34">
        <v>343.75</v>
      </c>
      <c r="AB171" s="34"/>
      <c r="AC171" s="34">
        <v>343.75</v>
      </c>
      <c r="AD171" s="34"/>
      <c r="AE171" s="34">
        <v>343.75</v>
      </c>
      <c r="AF171" s="34"/>
      <c r="AG171" s="34">
        <f>ROUND(SUM(I171:AE171),5)</f>
        <v>3014.23</v>
      </c>
      <c r="AH171" s="34"/>
      <c r="AI171" s="34">
        <v>2750</v>
      </c>
      <c r="AJ171" s="54"/>
      <c r="AK171" s="34">
        <f t="shared" si="29"/>
        <v>264.23</v>
      </c>
    </row>
    <row r="172" spans="1:37" x14ac:dyDescent="0.25">
      <c r="A172" s="1"/>
      <c r="B172" s="1"/>
      <c r="C172" s="1"/>
      <c r="D172" s="1"/>
      <c r="E172" s="1"/>
      <c r="F172" s="1"/>
      <c r="G172" s="1" t="s">
        <v>170</v>
      </c>
      <c r="H172" s="1"/>
      <c r="I172" s="34">
        <v>0</v>
      </c>
      <c r="J172" s="34"/>
      <c r="K172" s="34">
        <v>214.5</v>
      </c>
      <c r="L172" s="34"/>
      <c r="M172" s="34">
        <v>0</v>
      </c>
      <c r="N172" s="34"/>
      <c r="O172" s="34">
        <v>0</v>
      </c>
      <c r="P172" s="34"/>
      <c r="Q172" s="34">
        <v>0</v>
      </c>
      <c r="R172" s="34"/>
      <c r="S172" s="34">
        <v>217.5</v>
      </c>
      <c r="T172" s="34"/>
      <c r="U172" s="34">
        <v>0</v>
      </c>
      <c r="V172" s="34"/>
      <c r="W172" s="34">
        <v>0</v>
      </c>
      <c r="X172" s="34"/>
      <c r="Y172" s="34">
        <v>0</v>
      </c>
      <c r="Z172" s="34"/>
      <c r="AA172" s="34">
        <v>0</v>
      </c>
      <c r="AB172" s="34"/>
      <c r="AC172" s="34">
        <v>0</v>
      </c>
      <c r="AD172" s="34"/>
      <c r="AE172" s="34">
        <v>0</v>
      </c>
      <c r="AF172" s="34"/>
      <c r="AG172" s="34">
        <f>ROUND(SUM(I172:AE172),5)</f>
        <v>432</v>
      </c>
      <c r="AH172" s="34"/>
      <c r="AI172" s="34">
        <v>500</v>
      </c>
      <c r="AJ172" s="54"/>
      <c r="AK172" s="34">
        <f t="shared" si="29"/>
        <v>-68</v>
      </c>
    </row>
    <row r="173" spans="1:37" ht="15.75" thickBot="1" x14ac:dyDescent="0.3">
      <c r="A173" s="1"/>
      <c r="B173" s="1"/>
      <c r="C173" s="1"/>
      <c r="D173" s="1"/>
      <c r="E173" s="1"/>
      <c r="F173" s="1"/>
      <c r="G173" s="1" t="s">
        <v>171</v>
      </c>
      <c r="H173" s="1"/>
      <c r="I173" s="55">
        <v>0</v>
      </c>
      <c r="J173" s="34"/>
      <c r="K173" s="55">
        <v>356.98</v>
      </c>
      <c r="L173" s="34"/>
      <c r="M173" s="55">
        <v>15.4</v>
      </c>
      <c r="N173" s="34"/>
      <c r="O173" s="55">
        <v>-64</v>
      </c>
      <c r="P173" s="34"/>
      <c r="Q173" s="55">
        <v>0</v>
      </c>
      <c r="R173" s="34"/>
      <c r="S173" s="55">
        <v>436.77</v>
      </c>
      <c r="T173" s="34"/>
      <c r="U173" s="55">
        <v>0</v>
      </c>
      <c r="V173" s="34"/>
      <c r="W173" s="55">
        <v>1942.12</v>
      </c>
      <c r="X173" s="34"/>
      <c r="Y173" s="55">
        <v>0</v>
      </c>
      <c r="Z173" s="34"/>
      <c r="AA173" s="55">
        <v>0</v>
      </c>
      <c r="AB173" s="34"/>
      <c r="AC173" s="55">
        <v>0</v>
      </c>
      <c r="AD173" s="34"/>
      <c r="AE173" s="55">
        <v>0</v>
      </c>
      <c r="AF173" s="34"/>
      <c r="AG173" s="55">
        <f>ROUND(SUM(I173:AE173),5)</f>
        <v>2687.27</v>
      </c>
      <c r="AH173" s="34"/>
      <c r="AI173" s="55">
        <v>6000</v>
      </c>
      <c r="AJ173" s="54"/>
      <c r="AK173" s="55">
        <f t="shared" si="29"/>
        <v>-3312.73</v>
      </c>
    </row>
    <row r="174" spans="1:37" x14ac:dyDescent="0.25">
      <c r="A174" s="1"/>
      <c r="B174" s="1"/>
      <c r="C174" s="1"/>
      <c r="D174" s="1"/>
      <c r="E174" s="1"/>
      <c r="F174" s="1" t="s">
        <v>172</v>
      </c>
      <c r="G174" s="1"/>
      <c r="H174" s="1"/>
      <c r="I174" s="34">
        <f>ROUND(SUM(I169:I173),5)</f>
        <v>1876.83</v>
      </c>
      <c r="J174" s="34"/>
      <c r="K174" s="34">
        <f>ROUND(SUM(K169:K173),5)</f>
        <v>2291.71</v>
      </c>
      <c r="L174" s="34"/>
      <c r="M174" s="34">
        <f>ROUND(SUM(M169:M173),5)</f>
        <v>1684.92</v>
      </c>
      <c r="N174" s="34"/>
      <c r="O174" s="34">
        <f>ROUND(SUM(O169:O173),5)</f>
        <v>1604.41</v>
      </c>
      <c r="P174" s="34"/>
      <c r="Q174" s="34">
        <f>ROUND(SUM(Q169:Q173),5)</f>
        <v>2283.21</v>
      </c>
      <c r="R174" s="34"/>
      <c r="S174" s="34">
        <f>ROUND(SUM(S169:S173),5)</f>
        <v>2153.7600000000002</v>
      </c>
      <c r="T174" s="34"/>
      <c r="U174" s="34">
        <f>ROUND(SUM(U169:U173),5)</f>
        <v>1615.19</v>
      </c>
      <c r="V174" s="34"/>
      <c r="W174" s="34">
        <f>ROUND(SUM(W169:W173),5)</f>
        <v>4369.54</v>
      </c>
      <c r="X174" s="34"/>
      <c r="Y174" s="34">
        <f>ROUND(SUM(Y169:Y173),5)</f>
        <v>1561.1</v>
      </c>
      <c r="Z174" s="34"/>
      <c r="AA174" s="34">
        <f>ROUND(SUM(AA169:AA173),5)</f>
        <v>3343.75</v>
      </c>
      <c r="AB174" s="34"/>
      <c r="AC174" s="34">
        <f>ROUND(SUM(AC169:AC173),5)</f>
        <v>3343.75</v>
      </c>
      <c r="AD174" s="34"/>
      <c r="AE174" s="34">
        <f>ROUND(SUM(AE169:AE173),5)</f>
        <v>3343.75</v>
      </c>
      <c r="AF174" s="34"/>
      <c r="AG174" s="34">
        <f>ROUND(SUM(I174:AE174),5)</f>
        <v>29471.919999999998</v>
      </c>
      <c r="AH174" s="34"/>
      <c r="AI174" s="34">
        <f>ROUND(SUM(AI169:AI173),5)</f>
        <v>46642</v>
      </c>
      <c r="AJ174" s="54"/>
      <c r="AK174" s="34">
        <f>ROUND(SUM(AK169:AK173),5)</f>
        <v>-17170.080000000002</v>
      </c>
    </row>
    <row r="175" spans="1:37" x14ac:dyDescent="0.25">
      <c r="A175" s="1"/>
      <c r="B175" s="1"/>
      <c r="C175" s="1"/>
      <c r="D175" s="1"/>
      <c r="E175" s="1"/>
      <c r="F175" s="1" t="s">
        <v>173</v>
      </c>
      <c r="G175" s="1"/>
      <c r="H175" s="1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54"/>
      <c r="AK175" s="34"/>
    </row>
    <row r="176" spans="1:37" x14ac:dyDescent="0.25">
      <c r="A176" s="1"/>
      <c r="B176" s="1"/>
      <c r="C176" s="1"/>
      <c r="D176" s="1"/>
      <c r="E176" s="1"/>
      <c r="F176" s="1"/>
      <c r="G176" s="1" t="s">
        <v>174</v>
      </c>
      <c r="H176" s="1"/>
      <c r="I176" s="34">
        <v>3484.71</v>
      </c>
      <c r="J176" s="34"/>
      <c r="K176" s="34">
        <v>3048.89</v>
      </c>
      <c r="L176" s="34"/>
      <c r="M176" s="34">
        <v>6857.18</v>
      </c>
      <c r="N176" s="34"/>
      <c r="O176" s="34">
        <v>5799.85</v>
      </c>
      <c r="P176" s="34"/>
      <c r="Q176" s="34">
        <v>5498.71</v>
      </c>
      <c r="R176" s="34"/>
      <c r="S176" s="34">
        <v>355.21</v>
      </c>
      <c r="T176" s="34"/>
      <c r="U176" s="34">
        <v>6639.25</v>
      </c>
      <c r="V176" s="34"/>
      <c r="W176" s="34">
        <v>2615.87</v>
      </c>
      <c r="X176" s="34"/>
      <c r="Y176" s="34">
        <v>2529.08</v>
      </c>
      <c r="Z176" s="34"/>
      <c r="AA176" s="34">
        <v>6025.75</v>
      </c>
      <c r="AB176" s="34"/>
      <c r="AC176" s="34">
        <v>6025.75</v>
      </c>
      <c r="AD176" s="34"/>
      <c r="AE176" s="34">
        <v>6025.75</v>
      </c>
      <c r="AF176" s="34"/>
      <c r="AG176" s="34">
        <f>ROUND(SUM(I176:AE176),5)</f>
        <v>54906</v>
      </c>
      <c r="AH176" s="34"/>
      <c r="AI176" s="34">
        <v>48206</v>
      </c>
      <c r="AJ176" s="54"/>
      <c r="AK176" s="34">
        <f t="shared" ref="AK176:AK178" si="30">+AG176-AI176</f>
        <v>6700</v>
      </c>
    </row>
    <row r="177" spans="1:37" x14ac:dyDescent="0.25">
      <c r="A177" s="1"/>
      <c r="B177" s="1"/>
      <c r="C177" s="1"/>
      <c r="D177" s="1"/>
      <c r="E177" s="1"/>
      <c r="F177" s="1"/>
      <c r="G177" s="1" t="s">
        <v>175</v>
      </c>
      <c r="H177" s="1"/>
      <c r="I177" s="34">
        <v>0</v>
      </c>
      <c r="J177" s="34"/>
      <c r="K177" s="34">
        <v>0</v>
      </c>
      <c r="L177" s="34"/>
      <c r="M177" s="34">
        <v>0</v>
      </c>
      <c r="N177" s="34"/>
      <c r="O177" s="34">
        <v>0</v>
      </c>
      <c r="P177" s="34"/>
      <c r="Q177" s="34">
        <v>0</v>
      </c>
      <c r="R177" s="34"/>
      <c r="S177" s="34">
        <v>3357.5</v>
      </c>
      <c r="T177" s="34"/>
      <c r="U177" s="34">
        <v>-3357.5</v>
      </c>
      <c r="V177" s="34"/>
      <c r="W177" s="34">
        <v>0</v>
      </c>
      <c r="X177" s="34"/>
      <c r="Y177" s="34">
        <v>0</v>
      </c>
      <c r="Z177" s="34"/>
      <c r="AA177" s="34">
        <v>0</v>
      </c>
      <c r="AB177" s="34"/>
      <c r="AC177" s="34">
        <v>0</v>
      </c>
      <c r="AD177" s="34"/>
      <c r="AE177" s="34">
        <v>0</v>
      </c>
      <c r="AF177" s="34"/>
      <c r="AG177" s="34">
        <f>ROUND(SUM(I177:AE177),5)</f>
        <v>0</v>
      </c>
      <c r="AH177" s="34"/>
      <c r="AI177" s="34">
        <v>0</v>
      </c>
      <c r="AJ177" s="54"/>
      <c r="AK177" s="34">
        <f t="shared" si="30"/>
        <v>0</v>
      </c>
    </row>
    <row r="178" spans="1:37" ht="15.75" thickBot="1" x14ac:dyDescent="0.3">
      <c r="A178" s="1"/>
      <c r="B178" s="1"/>
      <c r="C178" s="1"/>
      <c r="D178" s="1"/>
      <c r="E178" s="1"/>
      <c r="F178" s="1"/>
      <c r="G178" s="1" t="s">
        <v>176</v>
      </c>
      <c r="H178" s="1"/>
      <c r="I178" s="55">
        <v>117.1</v>
      </c>
      <c r="J178" s="34"/>
      <c r="K178" s="55">
        <v>10818.13</v>
      </c>
      <c r="L178" s="34"/>
      <c r="M178" s="55">
        <v>305.63</v>
      </c>
      <c r="N178" s="34"/>
      <c r="O178" s="55">
        <v>2170.29</v>
      </c>
      <c r="P178" s="34"/>
      <c r="Q178" s="55">
        <v>2189.91</v>
      </c>
      <c r="R178" s="34"/>
      <c r="S178" s="55">
        <v>121.08</v>
      </c>
      <c r="T178" s="34"/>
      <c r="U178" s="55">
        <v>14554.77</v>
      </c>
      <c r="V178" s="34"/>
      <c r="W178" s="55">
        <v>3030.51</v>
      </c>
      <c r="X178" s="34"/>
      <c r="Y178" s="55">
        <v>-300</v>
      </c>
      <c r="Z178" s="34"/>
      <c r="AA178" s="55">
        <v>4163.43</v>
      </c>
      <c r="AB178" s="34"/>
      <c r="AC178" s="55">
        <v>4163.43</v>
      </c>
      <c r="AD178" s="34"/>
      <c r="AE178" s="55">
        <v>4163.43</v>
      </c>
      <c r="AF178" s="34"/>
      <c r="AG178" s="55">
        <f>ROUND(SUM(I178:AE178),5)</f>
        <v>45497.71</v>
      </c>
      <c r="AH178" s="34"/>
      <c r="AI178" s="55">
        <v>25000</v>
      </c>
      <c r="AJ178" s="54"/>
      <c r="AK178" s="55">
        <f t="shared" si="30"/>
        <v>20497.71</v>
      </c>
    </row>
    <row r="179" spans="1:37" x14ac:dyDescent="0.25">
      <c r="A179" s="1"/>
      <c r="B179" s="1"/>
      <c r="C179" s="1"/>
      <c r="D179" s="1"/>
      <c r="E179" s="1"/>
      <c r="F179" s="1" t="s">
        <v>177</v>
      </c>
      <c r="G179" s="1"/>
      <c r="H179" s="1"/>
      <c r="I179" s="34">
        <f>ROUND(SUM(I175:I178),5)</f>
        <v>3601.81</v>
      </c>
      <c r="J179" s="34"/>
      <c r="K179" s="34">
        <f>ROUND(SUM(K175:K178),5)</f>
        <v>13867.02</v>
      </c>
      <c r="L179" s="34"/>
      <c r="M179" s="34">
        <f>ROUND(SUM(M175:M178),5)</f>
        <v>7162.81</v>
      </c>
      <c r="N179" s="34"/>
      <c r="O179" s="34">
        <f>ROUND(SUM(O175:O178),5)</f>
        <v>7970.14</v>
      </c>
      <c r="P179" s="34"/>
      <c r="Q179" s="34">
        <f>ROUND(SUM(Q175:Q178),5)</f>
        <v>7688.62</v>
      </c>
      <c r="R179" s="34"/>
      <c r="S179" s="34">
        <f>ROUND(SUM(S175:S178),5)</f>
        <v>3833.79</v>
      </c>
      <c r="T179" s="34"/>
      <c r="U179" s="34">
        <f>ROUND(SUM(U175:U178),5)</f>
        <v>17836.52</v>
      </c>
      <c r="V179" s="34"/>
      <c r="W179" s="34">
        <f>ROUND(SUM(W175:W178),5)</f>
        <v>5646.38</v>
      </c>
      <c r="X179" s="34"/>
      <c r="Y179" s="34">
        <f>ROUND(SUM(Y175:Y178),5)</f>
        <v>2229.08</v>
      </c>
      <c r="Z179" s="34"/>
      <c r="AA179" s="34">
        <f>ROUND(SUM(AA175:AA178),5)</f>
        <v>10189.18</v>
      </c>
      <c r="AB179" s="34"/>
      <c r="AC179" s="34">
        <f>ROUND(SUM(AC175:AC178),5)</f>
        <v>10189.18</v>
      </c>
      <c r="AD179" s="34"/>
      <c r="AE179" s="34">
        <f>ROUND(SUM(AE175:AE178),5)</f>
        <v>10189.18</v>
      </c>
      <c r="AF179" s="34"/>
      <c r="AG179" s="34">
        <f>ROUND(SUM(I179:AE179),5)</f>
        <v>100403.71</v>
      </c>
      <c r="AH179" s="34"/>
      <c r="AI179" s="34">
        <f>ROUND(SUM(AI175:AI178),5)</f>
        <v>73206</v>
      </c>
      <c r="AJ179" s="54"/>
      <c r="AK179" s="34">
        <f>ROUND(SUM(AK175:AK178),5)</f>
        <v>27197.71</v>
      </c>
    </row>
    <row r="180" spans="1:37" x14ac:dyDescent="0.25">
      <c r="A180" s="1"/>
      <c r="B180" s="1"/>
      <c r="C180" s="1"/>
      <c r="D180" s="1"/>
      <c r="E180" s="1"/>
      <c r="F180" s="1" t="s">
        <v>178</v>
      </c>
      <c r="G180" s="1"/>
      <c r="H180" s="1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54"/>
      <c r="AK180" s="34"/>
    </row>
    <row r="181" spans="1:37" x14ac:dyDescent="0.25">
      <c r="A181" s="1"/>
      <c r="B181" s="1"/>
      <c r="C181" s="1"/>
      <c r="D181" s="1"/>
      <c r="E181" s="1"/>
      <c r="F181" s="1"/>
      <c r="G181" s="1" t="s">
        <v>179</v>
      </c>
      <c r="H181" s="1"/>
      <c r="I181" s="34">
        <v>0</v>
      </c>
      <c r="J181" s="34"/>
      <c r="K181" s="34">
        <v>36.25</v>
      </c>
      <c r="L181" s="34"/>
      <c r="M181" s="34">
        <v>0</v>
      </c>
      <c r="N181" s="34"/>
      <c r="O181" s="34">
        <v>0</v>
      </c>
      <c r="P181" s="34"/>
      <c r="Q181" s="34">
        <v>0</v>
      </c>
      <c r="R181" s="34"/>
      <c r="S181" s="34">
        <v>0</v>
      </c>
      <c r="T181" s="34"/>
      <c r="U181" s="34">
        <v>-36.25</v>
      </c>
      <c r="V181" s="34"/>
      <c r="W181" s="34">
        <v>0</v>
      </c>
      <c r="X181" s="34"/>
      <c r="Y181" s="34">
        <v>0</v>
      </c>
      <c r="Z181" s="34"/>
      <c r="AA181" s="34">
        <v>0</v>
      </c>
      <c r="AB181" s="34"/>
      <c r="AC181" s="34">
        <v>0</v>
      </c>
      <c r="AD181" s="34"/>
      <c r="AE181" s="34">
        <v>0</v>
      </c>
      <c r="AF181" s="34"/>
      <c r="AG181" s="34">
        <f t="shared" ref="AG181:AG192" si="31">ROUND(SUM(I181:AE181),5)</f>
        <v>0</v>
      </c>
      <c r="AH181" s="34"/>
      <c r="AI181" s="34">
        <v>0</v>
      </c>
      <c r="AJ181" s="54"/>
      <c r="AK181" s="34">
        <f t="shared" ref="AK181:AK190" si="32">+AG181-AI181</f>
        <v>0</v>
      </c>
    </row>
    <row r="182" spans="1:37" x14ac:dyDescent="0.25">
      <c r="A182" s="1"/>
      <c r="B182" s="1"/>
      <c r="C182" s="1"/>
      <c r="D182" s="1"/>
      <c r="E182" s="1"/>
      <c r="F182" s="1"/>
      <c r="G182" s="1" t="s">
        <v>180</v>
      </c>
      <c r="H182" s="1"/>
      <c r="I182" s="34">
        <v>3667.16</v>
      </c>
      <c r="J182" s="34"/>
      <c r="K182" s="34">
        <v>659.65</v>
      </c>
      <c r="L182" s="34"/>
      <c r="M182" s="34">
        <v>214.65</v>
      </c>
      <c r="N182" s="34"/>
      <c r="O182" s="34">
        <v>1299.1400000000001</v>
      </c>
      <c r="P182" s="34"/>
      <c r="Q182" s="34">
        <v>139.65</v>
      </c>
      <c r="R182" s="34"/>
      <c r="S182" s="34">
        <v>323.64999999999998</v>
      </c>
      <c r="T182" s="34"/>
      <c r="U182" s="34">
        <v>203.65</v>
      </c>
      <c r="V182" s="34"/>
      <c r="W182" s="34">
        <v>289.64999999999998</v>
      </c>
      <c r="X182" s="34"/>
      <c r="Y182" s="34">
        <v>139.65</v>
      </c>
      <c r="Z182" s="34"/>
      <c r="AA182" s="34">
        <v>500</v>
      </c>
      <c r="AB182" s="34"/>
      <c r="AC182" s="34">
        <v>500</v>
      </c>
      <c r="AD182" s="34"/>
      <c r="AE182" s="34">
        <v>500</v>
      </c>
      <c r="AF182" s="34"/>
      <c r="AG182" s="34">
        <f t="shared" si="31"/>
        <v>8436.85</v>
      </c>
      <c r="AH182" s="34"/>
      <c r="AI182" s="34">
        <v>15000</v>
      </c>
      <c r="AJ182" s="54"/>
      <c r="AK182" s="34">
        <f t="shared" si="32"/>
        <v>-6563.15</v>
      </c>
    </row>
    <row r="183" spans="1:37" x14ac:dyDescent="0.25">
      <c r="A183" s="1"/>
      <c r="B183" s="1"/>
      <c r="C183" s="1"/>
      <c r="D183" s="1"/>
      <c r="E183" s="1"/>
      <c r="F183" s="1"/>
      <c r="G183" s="1" t="s">
        <v>181</v>
      </c>
      <c r="H183" s="1"/>
      <c r="I183" s="34">
        <v>11065.08</v>
      </c>
      <c r="J183" s="34"/>
      <c r="K183" s="34">
        <v>11065.08</v>
      </c>
      <c r="L183" s="34"/>
      <c r="M183" s="34">
        <v>11065.08</v>
      </c>
      <c r="N183" s="34"/>
      <c r="O183" s="34">
        <v>12603.25</v>
      </c>
      <c r="P183" s="34"/>
      <c r="Q183" s="34">
        <v>13375.57</v>
      </c>
      <c r="R183" s="34"/>
      <c r="S183" s="34">
        <v>12603.25</v>
      </c>
      <c r="T183" s="34"/>
      <c r="U183" s="34">
        <v>12586.66</v>
      </c>
      <c r="V183" s="34"/>
      <c r="W183" s="34">
        <v>12586.66</v>
      </c>
      <c r="X183" s="34"/>
      <c r="Y183" s="34">
        <v>12586.66</v>
      </c>
      <c r="Z183" s="34"/>
      <c r="AA183" s="34">
        <v>12586.66</v>
      </c>
      <c r="AB183" s="34"/>
      <c r="AC183" s="34">
        <v>12586.66</v>
      </c>
      <c r="AD183" s="34"/>
      <c r="AE183" s="34">
        <v>12586.66</v>
      </c>
      <c r="AF183" s="34"/>
      <c r="AG183" s="34">
        <f t="shared" si="31"/>
        <v>147297.26999999999</v>
      </c>
      <c r="AH183" s="34"/>
      <c r="AI183" s="34">
        <v>100000</v>
      </c>
      <c r="AJ183" s="54"/>
      <c r="AK183" s="34">
        <f t="shared" si="32"/>
        <v>47297.26999999999</v>
      </c>
    </row>
    <row r="184" spans="1:37" x14ac:dyDescent="0.25">
      <c r="A184" s="1"/>
      <c r="B184" s="1"/>
      <c r="C184" s="1"/>
      <c r="D184" s="1"/>
      <c r="E184" s="1"/>
      <c r="F184" s="1"/>
      <c r="G184" s="1" t="s">
        <v>182</v>
      </c>
      <c r="H184" s="1"/>
      <c r="I184" s="34">
        <v>82.5</v>
      </c>
      <c r="J184" s="34"/>
      <c r="K184" s="34">
        <v>99</v>
      </c>
      <c r="L184" s="34"/>
      <c r="M184" s="34">
        <v>45</v>
      </c>
      <c r="N184" s="34"/>
      <c r="O184" s="34">
        <v>0</v>
      </c>
      <c r="P184" s="34"/>
      <c r="Q184" s="34">
        <v>0</v>
      </c>
      <c r="R184" s="34"/>
      <c r="S184" s="34">
        <v>0</v>
      </c>
      <c r="T184" s="34"/>
      <c r="U184" s="34">
        <v>222</v>
      </c>
      <c r="V184" s="34"/>
      <c r="W184" s="34">
        <v>76.08</v>
      </c>
      <c r="X184" s="34"/>
      <c r="Y184" s="34">
        <v>76.08</v>
      </c>
      <c r="Z184" s="34"/>
      <c r="AA184" s="34">
        <v>100</v>
      </c>
      <c r="AB184" s="34"/>
      <c r="AC184" s="34">
        <v>100</v>
      </c>
      <c r="AD184" s="34"/>
      <c r="AE184" s="34">
        <v>100</v>
      </c>
      <c r="AF184" s="34"/>
      <c r="AG184" s="34">
        <f t="shared" si="31"/>
        <v>900.66</v>
      </c>
      <c r="AH184" s="34"/>
      <c r="AI184" s="34">
        <v>1500</v>
      </c>
      <c r="AJ184" s="54"/>
      <c r="AK184" s="34">
        <f t="shared" si="32"/>
        <v>-599.34</v>
      </c>
    </row>
    <row r="185" spans="1:37" x14ac:dyDescent="0.25">
      <c r="A185" s="1"/>
      <c r="B185" s="1"/>
      <c r="C185" s="1"/>
      <c r="D185" s="1"/>
      <c r="E185" s="1"/>
      <c r="F185" s="1"/>
      <c r="G185" s="1" t="s">
        <v>183</v>
      </c>
      <c r="H185" s="1"/>
      <c r="I185" s="34">
        <v>0</v>
      </c>
      <c r="J185" s="34"/>
      <c r="K185" s="34">
        <v>3152.73</v>
      </c>
      <c r="L185" s="34"/>
      <c r="M185" s="34">
        <v>0</v>
      </c>
      <c r="N185" s="34"/>
      <c r="O185" s="34">
        <v>1443.26</v>
      </c>
      <c r="P185" s="34"/>
      <c r="Q185" s="34">
        <v>565</v>
      </c>
      <c r="R185" s="34"/>
      <c r="S185" s="34">
        <v>6920</v>
      </c>
      <c r="T185" s="34"/>
      <c r="U185" s="34">
        <v>-6920</v>
      </c>
      <c r="V185" s="34"/>
      <c r="W185" s="34">
        <v>7691.78</v>
      </c>
      <c r="X185" s="34"/>
      <c r="Y185" s="34"/>
      <c r="Z185" s="34"/>
      <c r="AA185" s="34"/>
      <c r="AB185" s="34"/>
      <c r="AC185" s="34"/>
      <c r="AD185" s="34"/>
      <c r="AE185" s="34"/>
      <c r="AF185" s="34"/>
      <c r="AG185" s="34">
        <f t="shared" si="31"/>
        <v>12852.77</v>
      </c>
      <c r="AH185" s="34"/>
      <c r="AI185" s="34">
        <v>10000</v>
      </c>
      <c r="AJ185" s="54"/>
      <c r="AK185" s="34">
        <f t="shared" si="32"/>
        <v>2852.7700000000004</v>
      </c>
    </row>
    <row r="186" spans="1:37" x14ac:dyDescent="0.25">
      <c r="A186" s="1"/>
      <c r="B186" s="1"/>
      <c r="C186" s="1"/>
      <c r="D186" s="1"/>
      <c r="E186" s="1"/>
      <c r="F186" s="1"/>
      <c r="G186" s="1" t="s">
        <v>184</v>
      </c>
      <c r="H186" s="1"/>
      <c r="I186" s="34">
        <v>5928.05</v>
      </c>
      <c r="J186" s="34"/>
      <c r="K186" s="34">
        <v>422.62</v>
      </c>
      <c r="L186" s="34"/>
      <c r="M186" s="34">
        <v>974.39</v>
      </c>
      <c r="N186" s="34"/>
      <c r="O186" s="34">
        <v>-1803.49</v>
      </c>
      <c r="P186" s="34"/>
      <c r="Q186" s="34">
        <v>527.94000000000005</v>
      </c>
      <c r="R186" s="34"/>
      <c r="S186" s="34">
        <v>369.72</v>
      </c>
      <c r="T186" s="34"/>
      <c r="U186" s="34">
        <v>2383.7199999999998</v>
      </c>
      <c r="V186" s="34"/>
      <c r="W186" s="34">
        <v>327.23</v>
      </c>
      <c r="X186" s="34"/>
      <c r="Y186" s="34">
        <v>334.26</v>
      </c>
      <c r="Z186" s="34"/>
      <c r="AA186" s="34">
        <v>500</v>
      </c>
      <c r="AB186" s="34"/>
      <c r="AC186" s="34">
        <v>500</v>
      </c>
      <c r="AD186" s="34"/>
      <c r="AE186" s="34">
        <v>500</v>
      </c>
      <c r="AF186" s="34"/>
      <c r="AG186" s="34">
        <f t="shared" si="31"/>
        <v>10964.44</v>
      </c>
      <c r="AH186" s="34"/>
      <c r="AI186" s="34">
        <v>15000</v>
      </c>
      <c r="AJ186" s="54"/>
      <c r="AK186" s="34">
        <f t="shared" si="32"/>
        <v>-4035.5599999999995</v>
      </c>
    </row>
    <row r="187" spans="1:37" x14ac:dyDescent="0.25">
      <c r="A187" s="1"/>
      <c r="B187" s="1"/>
      <c r="C187" s="1"/>
      <c r="D187" s="1"/>
      <c r="E187" s="1"/>
      <c r="F187" s="1"/>
      <c r="G187" s="1" t="s">
        <v>185</v>
      </c>
      <c r="H187" s="1"/>
      <c r="I187" s="34">
        <v>506.32</v>
      </c>
      <c r="J187" s="34"/>
      <c r="K187" s="34">
        <v>1300.8</v>
      </c>
      <c r="L187" s="34"/>
      <c r="M187" s="34">
        <v>665.38</v>
      </c>
      <c r="N187" s="34"/>
      <c r="O187" s="34">
        <v>314.88</v>
      </c>
      <c r="P187" s="34"/>
      <c r="Q187" s="34">
        <v>-6</v>
      </c>
      <c r="R187" s="34"/>
      <c r="S187" s="34">
        <v>0</v>
      </c>
      <c r="T187" s="34"/>
      <c r="U187" s="34">
        <v>21</v>
      </c>
      <c r="V187" s="34"/>
      <c r="W187" s="34">
        <v>328.96</v>
      </c>
      <c r="X187" s="34"/>
      <c r="Y187" s="34">
        <v>-1350</v>
      </c>
      <c r="Z187" s="34"/>
      <c r="AA187" s="34">
        <v>625</v>
      </c>
      <c r="AB187" s="34"/>
      <c r="AC187" s="34">
        <v>625</v>
      </c>
      <c r="AD187" s="34"/>
      <c r="AE187" s="34">
        <v>625</v>
      </c>
      <c r="AF187" s="34"/>
      <c r="AG187" s="34">
        <f t="shared" si="31"/>
        <v>3656.34</v>
      </c>
      <c r="AH187" s="34"/>
      <c r="AI187" s="34">
        <v>5000</v>
      </c>
      <c r="AJ187" s="54"/>
      <c r="AK187" s="34">
        <f t="shared" si="32"/>
        <v>-1343.6599999999999</v>
      </c>
    </row>
    <row r="188" spans="1:37" x14ac:dyDescent="0.25">
      <c r="A188" s="1"/>
      <c r="B188" s="1"/>
      <c r="C188" s="1"/>
      <c r="D188" s="1"/>
      <c r="E188" s="1"/>
      <c r="F188" s="1"/>
      <c r="G188" s="1" t="s">
        <v>186</v>
      </c>
      <c r="H188" s="1"/>
      <c r="I188" s="34">
        <v>632.63</v>
      </c>
      <c r="J188" s="34"/>
      <c r="K188" s="34">
        <v>1395.63</v>
      </c>
      <c r="L188" s="34"/>
      <c r="M188" s="34">
        <v>1820</v>
      </c>
      <c r="N188" s="34"/>
      <c r="O188" s="34">
        <v>0</v>
      </c>
      <c r="P188" s="34"/>
      <c r="Q188" s="34">
        <v>0</v>
      </c>
      <c r="R188" s="34"/>
      <c r="S188" s="34">
        <v>0</v>
      </c>
      <c r="T188" s="34"/>
      <c r="U188" s="34">
        <v>1240</v>
      </c>
      <c r="V188" s="34"/>
      <c r="W188" s="34">
        <v>0</v>
      </c>
      <c r="X188" s="34"/>
      <c r="Y188" s="34">
        <v>1085.18</v>
      </c>
      <c r="Z188" s="34"/>
      <c r="AA188" s="34">
        <v>1000</v>
      </c>
      <c r="AB188" s="34"/>
      <c r="AC188" s="34">
        <v>1000</v>
      </c>
      <c r="AD188" s="34"/>
      <c r="AE188" s="34">
        <v>1000</v>
      </c>
      <c r="AF188" s="34"/>
      <c r="AG188" s="34">
        <f t="shared" si="31"/>
        <v>9173.44</v>
      </c>
      <c r="AH188" s="34"/>
      <c r="AI188" s="34">
        <v>10000</v>
      </c>
      <c r="AJ188" s="54"/>
      <c r="AK188" s="34">
        <f t="shared" si="32"/>
        <v>-826.55999999999949</v>
      </c>
    </row>
    <row r="189" spans="1:37" x14ac:dyDescent="0.25">
      <c r="A189" s="1"/>
      <c r="B189" s="1"/>
      <c r="C189" s="1"/>
      <c r="D189" s="1"/>
      <c r="E189" s="1"/>
      <c r="F189" s="1"/>
      <c r="G189" s="1" t="s">
        <v>187</v>
      </c>
      <c r="H189" s="1"/>
      <c r="I189" s="34">
        <v>0</v>
      </c>
      <c r="J189" s="34"/>
      <c r="K189" s="34">
        <v>470.03</v>
      </c>
      <c r="L189" s="34"/>
      <c r="M189" s="34">
        <v>138</v>
      </c>
      <c r="N189" s="34"/>
      <c r="O189" s="34">
        <v>0</v>
      </c>
      <c r="P189" s="34"/>
      <c r="Q189" s="34">
        <v>0</v>
      </c>
      <c r="R189" s="34"/>
      <c r="S189" s="34">
        <v>0</v>
      </c>
      <c r="T189" s="34"/>
      <c r="U189" s="34">
        <v>0</v>
      </c>
      <c r="V189" s="34"/>
      <c r="W189" s="34">
        <v>0</v>
      </c>
      <c r="X189" s="34"/>
      <c r="Y189" s="34">
        <v>0</v>
      </c>
      <c r="Z189" s="34"/>
      <c r="AA189" s="34">
        <v>0</v>
      </c>
      <c r="AB189" s="34"/>
      <c r="AC189" s="34">
        <v>0</v>
      </c>
      <c r="AD189" s="34"/>
      <c r="AE189" s="34">
        <v>0</v>
      </c>
      <c r="AF189" s="34"/>
      <c r="AG189" s="34">
        <f t="shared" si="31"/>
        <v>608.03</v>
      </c>
      <c r="AH189" s="34"/>
      <c r="AI189" s="34">
        <v>1000</v>
      </c>
      <c r="AJ189" s="54"/>
      <c r="AK189" s="34">
        <f t="shared" si="32"/>
        <v>-391.97</v>
      </c>
    </row>
    <row r="190" spans="1:37" ht="15.75" thickBot="1" x14ac:dyDescent="0.3">
      <c r="A190" s="1"/>
      <c r="B190" s="1"/>
      <c r="C190" s="1"/>
      <c r="D190" s="1"/>
      <c r="E190" s="1"/>
      <c r="F190" s="1"/>
      <c r="G190" s="1" t="s">
        <v>188</v>
      </c>
      <c r="H190" s="1"/>
      <c r="I190" s="34">
        <v>0</v>
      </c>
      <c r="J190" s="34"/>
      <c r="K190" s="34">
        <v>0</v>
      </c>
      <c r="L190" s="34"/>
      <c r="M190" s="34">
        <v>0</v>
      </c>
      <c r="N190" s="34"/>
      <c r="O190" s="34">
        <v>0</v>
      </c>
      <c r="P190" s="34"/>
      <c r="Q190" s="34">
        <v>0</v>
      </c>
      <c r="R190" s="34"/>
      <c r="S190" s="34">
        <v>41689</v>
      </c>
      <c r="T190" s="34"/>
      <c r="U190" s="34">
        <v>2420</v>
      </c>
      <c r="V190" s="34"/>
      <c r="W190" s="34">
        <v>0</v>
      </c>
      <c r="X190" s="34"/>
      <c r="Y190" s="34">
        <v>8978.43</v>
      </c>
      <c r="Z190" s="34"/>
      <c r="AA190" s="34">
        <v>0</v>
      </c>
      <c r="AB190" s="34"/>
      <c r="AC190" s="34">
        <v>0</v>
      </c>
      <c r="AD190" s="34"/>
      <c r="AE190" s="34">
        <v>35600.01</v>
      </c>
      <c r="AF190" s="34"/>
      <c r="AG190" s="34">
        <f t="shared" si="31"/>
        <v>88687.44</v>
      </c>
      <c r="AH190" s="34"/>
      <c r="AI190" s="34">
        <v>0</v>
      </c>
      <c r="AJ190" s="54"/>
      <c r="AK190" s="34">
        <f t="shared" si="32"/>
        <v>88687.44</v>
      </c>
    </row>
    <row r="191" spans="1:37" ht="15.75" thickBot="1" x14ac:dyDescent="0.3">
      <c r="A191" s="1"/>
      <c r="B191" s="1"/>
      <c r="C191" s="1"/>
      <c r="D191" s="1"/>
      <c r="E191" s="1"/>
      <c r="F191" s="1" t="s">
        <v>189</v>
      </c>
      <c r="G191" s="1"/>
      <c r="H191" s="1"/>
      <c r="I191" s="56">
        <f>ROUND(SUM(I180:I190),5)</f>
        <v>21881.74</v>
      </c>
      <c r="J191" s="34"/>
      <c r="K191" s="56">
        <f>ROUND(SUM(K180:K190),5)</f>
        <v>18601.79</v>
      </c>
      <c r="L191" s="34"/>
      <c r="M191" s="56">
        <f>ROUND(SUM(M180:M190),5)</f>
        <v>14922.5</v>
      </c>
      <c r="N191" s="34"/>
      <c r="O191" s="56">
        <f>ROUND(SUM(O180:O190),5)</f>
        <v>13857.04</v>
      </c>
      <c r="P191" s="34"/>
      <c r="Q191" s="56">
        <f>ROUND(SUM(Q180:Q190),5)</f>
        <v>14602.16</v>
      </c>
      <c r="R191" s="34"/>
      <c r="S191" s="56">
        <f>ROUND(SUM(S180:S190),5)</f>
        <v>61905.62</v>
      </c>
      <c r="T191" s="34"/>
      <c r="U191" s="56">
        <f>ROUND(SUM(U180:U190),5)</f>
        <v>12120.78</v>
      </c>
      <c r="V191" s="34"/>
      <c r="W191" s="56">
        <f>ROUND(SUM(W180:W190),5)</f>
        <v>21300.36</v>
      </c>
      <c r="X191" s="34"/>
      <c r="Y191" s="56">
        <f>ROUND(SUM(Y180:Y190),5)</f>
        <v>21850.26</v>
      </c>
      <c r="Z191" s="34"/>
      <c r="AA191" s="56">
        <f>ROUND(SUM(AA180:AA190),5)</f>
        <v>15311.66</v>
      </c>
      <c r="AB191" s="34"/>
      <c r="AC191" s="56">
        <f>ROUND(SUM(AC180:AC190),5)</f>
        <v>15311.66</v>
      </c>
      <c r="AD191" s="34"/>
      <c r="AE191" s="56">
        <f>ROUND(SUM(AE180:AE190),5)</f>
        <v>50911.67</v>
      </c>
      <c r="AF191" s="34"/>
      <c r="AG191" s="56">
        <f t="shared" si="31"/>
        <v>282577.24</v>
      </c>
      <c r="AH191" s="34"/>
      <c r="AI191" s="56">
        <f>ROUND(SUM(AI180:AI190),5)</f>
        <v>157500</v>
      </c>
      <c r="AJ191" s="54"/>
      <c r="AK191" s="56">
        <f>ROUND(SUM(AK180:AK190),5)</f>
        <v>125077.24</v>
      </c>
    </row>
    <row r="192" spans="1:37" x14ac:dyDescent="0.25">
      <c r="A192" s="1"/>
      <c r="B192" s="1"/>
      <c r="C192" s="1"/>
      <c r="D192" s="1"/>
      <c r="E192" s="1" t="s">
        <v>190</v>
      </c>
      <c r="F192" s="1"/>
      <c r="G192" s="1"/>
      <c r="H192" s="1"/>
      <c r="I192" s="34">
        <f>ROUND(I140+I155+I162+I168+I174+I179+I191,5)</f>
        <v>138982.24</v>
      </c>
      <c r="J192" s="34"/>
      <c r="K192" s="34">
        <f>ROUND(K140+K155+K162+K168+K174+K179+K191,5)</f>
        <v>150296.26</v>
      </c>
      <c r="L192" s="34"/>
      <c r="M192" s="34">
        <f>ROUND(M140+M155+M162+M168+M174+M179+M191,5)</f>
        <v>170247.09</v>
      </c>
      <c r="N192" s="34"/>
      <c r="O192" s="34">
        <f>ROUND(O140+O155+O162+O168+O174+O179+O191,5)</f>
        <v>170139.54</v>
      </c>
      <c r="P192" s="34"/>
      <c r="Q192" s="34">
        <f>ROUND(Q140+Q155+Q162+Q168+Q174+Q179+Q191,5)</f>
        <v>171459.37</v>
      </c>
      <c r="R192" s="34"/>
      <c r="S192" s="34">
        <f>ROUND(S140+S155+S162+S168+S174+S179+S191,5)</f>
        <v>257361.04</v>
      </c>
      <c r="T192" s="34"/>
      <c r="U192" s="34">
        <f>ROUND(U140+U155+U162+U168+U174+U179+U191,5)</f>
        <v>133813.26999999999</v>
      </c>
      <c r="V192" s="34"/>
      <c r="W192" s="34">
        <f>ROUND(W140+W155+W162+W168+W174+W179+W191,5)</f>
        <v>150142.43</v>
      </c>
      <c r="X192" s="34"/>
      <c r="Y192" s="34">
        <f>ROUND(Y140+Y155+Y162+Y168+Y174+Y179+Y191,5)</f>
        <v>97870.14</v>
      </c>
      <c r="Z192" s="34"/>
      <c r="AA192" s="34">
        <f>ROUND(AA140+AA155+AA162+AA168+AA174+AA179+AA191,5)</f>
        <v>159182.01</v>
      </c>
      <c r="AB192" s="34"/>
      <c r="AC192" s="34">
        <f>ROUND(AC140+AC155+AC162+AC168+AC174+AC179+AC191,5)</f>
        <v>172882.01</v>
      </c>
      <c r="AD192" s="34"/>
      <c r="AE192" s="34">
        <f>ROUND(AE140+AE155+AE162+AE168+AE174+AE179+AE191,5)</f>
        <v>250769.17</v>
      </c>
      <c r="AF192" s="34"/>
      <c r="AG192" s="34">
        <f t="shared" si="31"/>
        <v>2023144.57</v>
      </c>
      <c r="AH192" s="34"/>
      <c r="AI192" s="34">
        <f>ROUND(AI140+AI155+AI162+AI168+AI174+AI179+AI191,5)</f>
        <v>1874539</v>
      </c>
      <c r="AJ192" s="54"/>
      <c r="AK192" s="34">
        <f>ROUND(AK140+AK155+AK162+AK168+AK174+AK179+AK191,5)</f>
        <v>148605.57</v>
      </c>
    </row>
    <row r="193" spans="1:37" x14ac:dyDescent="0.25">
      <c r="A193" s="1"/>
      <c r="B193" s="1"/>
      <c r="C193" s="1"/>
      <c r="D193" s="1"/>
      <c r="E193" s="1" t="s">
        <v>191</v>
      </c>
      <c r="F193" s="1"/>
      <c r="G193" s="1"/>
      <c r="H193" s="1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54"/>
      <c r="AK193" s="34"/>
    </row>
    <row r="194" spans="1:37" x14ac:dyDescent="0.25">
      <c r="A194" s="1"/>
      <c r="B194" s="1"/>
      <c r="C194" s="1"/>
      <c r="D194" s="1"/>
      <c r="E194" s="1"/>
      <c r="F194" s="1" t="s">
        <v>192</v>
      </c>
      <c r="G194" s="1"/>
      <c r="H194" s="1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54"/>
      <c r="AK194" s="34"/>
    </row>
    <row r="195" spans="1:37" x14ac:dyDescent="0.25">
      <c r="A195" s="1"/>
      <c r="B195" s="1"/>
      <c r="C195" s="1"/>
      <c r="D195" s="1"/>
      <c r="E195" s="1"/>
      <c r="F195" s="1"/>
      <c r="G195" s="1" t="s">
        <v>193</v>
      </c>
      <c r="H195" s="1"/>
      <c r="I195" s="34">
        <v>7106.3</v>
      </c>
      <c r="J195" s="34"/>
      <c r="K195" s="34">
        <v>7862.56</v>
      </c>
      <c r="L195" s="34"/>
      <c r="M195" s="34">
        <v>7113.42</v>
      </c>
      <c r="N195" s="34"/>
      <c r="O195" s="34">
        <v>7519.76</v>
      </c>
      <c r="P195" s="34"/>
      <c r="Q195" s="34">
        <v>7169.74</v>
      </c>
      <c r="R195" s="34"/>
      <c r="S195" s="34">
        <v>10199.25</v>
      </c>
      <c r="T195" s="34"/>
      <c r="U195" s="34">
        <v>7606.36</v>
      </c>
      <c r="V195" s="34"/>
      <c r="W195" s="34">
        <v>7197.7</v>
      </c>
      <c r="X195" s="34"/>
      <c r="Y195" s="34">
        <v>7327.38</v>
      </c>
      <c r="Z195" s="34"/>
      <c r="AA195" s="34">
        <v>8000</v>
      </c>
      <c r="AB195" s="34"/>
      <c r="AC195" s="34">
        <v>8000</v>
      </c>
      <c r="AD195" s="34"/>
      <c r="AE195" s="34">
        <f>4000*3</f>
        <v>12000</v>
      </c>
      <c r="AF195" s="34"/>
      <c r="AG195" s="34">
        <f t="shared" ref="AG195:AG201" si="33">ROUND(SUM(I195:AE195),5)</f>
        <v>97102.47</v>
      </c>
      <c r="AH195" s="34"/>
      <c r="AI195" s="34">
        <v>91000</v>
      </c>
      <c r="AJ195" s="54"/>
      <c r="AK195" s="34">
        <f t="shared" ref="AK195:AK200" si="34">+AG195-AI195</f>
        <v>6102.4700000000012</v>
      </c>
    </row>
    <row r="196" spans="1:37" x14ac:dyDescent="0.25">
      <c r="A196" s="1"/>
      <c r="B196" s="1"/>
      <c r="C196" s="1"/>
      <c r="D196" s="1"/>
      <c r="E196" s="1"/>
      <c r="F196" s="1"/>
      <c r="G196" s="1" t="s">
        <v>194</v>
      </c>
      <c r="H196" s="1"/>
      <c r="I196" s="34">
        <v>593.75</v>
      </c>
      <c r="J196" s="34"/>
      <c r="K196" s="34">
        <v>757.79</v>
      </c>
      <c r="L196" s="34"/>
      <c r="M196" s="34">
        <v>544.16999999999996</v>
      </c>
      <c r="N196" s="34"/>
      <c r="O196" s="34">
        <v>556.13</v>
      </c>
      <c r="P196" s="34"/>
      <c r="Q196" s="34">
        <v>548.49</v>
      </c>
      <c r="R196" s="34"/>
      <c r="S196" s="34">
        <v>795.53</v>
      </c>
      <c r="T196" s="34"/>
      <c r="U196" s="34">
        <v>581.88</v>
      </c>
      <c r="V196" s="34"/>
      <c r="W196" s="34">
        <v>550.64</v>
      </c>
      <c r="X196" s="34"/>
      <c r="Y196" s="34">
        <v>598.79</v>
      </c>
      <c r="Z196" s="34"/>
      <c r="AA196" s="34">
        <f>+AA195*0.0725</f>
        <v>580</v>
      </c>
      <c r="AB196" s="34"/>
      <c r="AC196" s="34">
        <f>+AC195*0.0725</f>
        <v>580</v>
      </c>
      <c r="AD196" s="34"/>
      <c r="AE196" s="34">
        <f>+AE195*0.0725</f>
        <v>869.99999999999989</v>
      </c>
      <c r="AF196" s="34"/>
      <c r="AG196" s="34">
        <f t="shared" si="33"/>
        <v>7557.17</v>
      </c>
      <c r="AH196" s="34"/>
      <c r="AI196" s="34">
        <v>6962</v>
      </c>
      <c r="AJ196" s="54"/>
      <c r="AK196" s="34">
        <f t="shared" si="34"/>
        <v>595.17000000000007</v>
      </c>
    </row>
    <row r="197" spans="1:37" x14ac:dyDescent="0.25">
      <c r="A197" s="1"/>
      <c r="B197" s="1"/>
      <c r="C197" s="1"/>
      <c r="D197" s="1"/>
      <c r="E197" s="1"/>
      <c r="F197" s="1"/>
      <c r="G197" s="1" t="s">
        <v>195</v>
      </c>
      <c r="H197" s="1"/>
      <c r="I197" s="34">
        <v>948.37</v>
      </c>
      <c r="J197" s="34"/>
      <c r="K197" s="34">
        <v>948.37</v>
      </c>
      <c r="L197" s="34"/>
      <c r="M197" s="34">
        <v>966.47</v>
      </c>
      <c r="N197" s="34"/>
      <c r="O197" s="34">
        <v>1020.63</v>
      </c>
      <c r="P197" s="34"/>
      <c r="Q197" s="34">
        <v>1020.63</v>
      </c>
      <c r="R197" s="34"/>
      <c r="S197" s="34">
        <v>1020.63</v>
      </c>
      <c r="T197" s="34"/>
      <c r="U197" s="34">
        <v>1020.63</v>
      </c>
      <c r="V197" s="34"/>
      <c r="W197" s="34">
        <v>1979.65</v>
      </c>
      <c r="X197" s="34"/>
      <c r="Y197" s="34">
        <v>1942.21</v>
      </c>
      <c r="Z197" s="34"/>
      <c r="AA197" s="34">
        <v>1979.65</v>
      </c>
      <c r="AB197" s="34"/>
      <c r="AC197" s="34">
        <v>1979.65</v>
      </c>
      <c r="AD197" s="34"/>
      <c r="AE197" s="34">
        <v>1976.65</v>
      </c>
      <c r="AF197" s="34"/>
      <c r="AG197" s="34">
        <f t="shared" si="33"/>
        <v>16803.54</v>
      </c>
      <c r="AH197" s="34"/>
      <c r="AI197" s="34">
        <v>33524</v>
      </c>
      <c r="AJ197" s="54"/>
      <c r="AK197" s="34">
        <f t="shared" si="34"/>
        <v>-16720.46</v>
      </c>
    </row>
    <row r="198" spans="1:37" x14ac:dyDescent="0.25">
      <c r="A198" s="1"/>
      <c r="B198" s="1"/>
      <c r="C198" s="1"/>
      <c r="D198" s="1"/>
      <c r="E198" s="1"/>
      <c r="F198" s="1"/>
      <c r="G198" s="1" t="s">
        <v>196</v>
      </c>
      <c r="H198" s="1"/>
      <c r="I198" s="34">
        <v>129.66999999999999</v>
      </c>
      <c r="J198" s="34"/>
      <c r="K198" s="34">
        <v>145.22</v>
      </c>
      <c r="L198" s="34"/>
      <c r="M198" s="34">
        <v>129.41999999999999</v>
      </c>
      <c r="N198" s="34"/>
      <c r="O198" s="34">
        <v>134.63</v>
      </c>
      <c r="P198" s="34"/>
      <c r="Q198" s="34">
        <v>129.63</v>
      </c>
      <c r="R198" s="34"/>
      <c r="S198" s="34">
        <v>576.4</v>
      </c>
      <c r="T198" s="34"/>
      <c r="U198" s="34">
        <v>132.93</v>
      </c>
      <c r="V198" s="34"/>
      <c r="W198" s="34">
        <v>126</v>
      </c>
      <c r="X198" s="34"/>
      <c r="Y198" s="34">
        <v>381.42</v>
      </c>
      <c r="Z198" s="34"/>
      <c r="AA198" s="34">
        <f>+AA195*0.03</f>
        <v>240</v>
      </c>
      <c r="AB198" s="34"/>
      <c r="AC198" s="34">
        <f>+AC195*0.03</f>
        <v>240</v>
      </c>
      <c r="AD198" s="34"/>
      <c r="AE198" s="34">
        <f>+AE195*0.03</f>
        <v>360</v>
      </c>
      <c r="AF198" s="34"/>
      <c r="AG198" s="34">
        <f t="shared" si="33"/>
        <v>2725.32</v>
      </c>
      <c r="AH198" s="34"/>
      <c r="AI198" s="34">
        <v>2730</v>
      </c>
      <c r="AJ198" s="54"/>
      <c r="AK198" s="34">
        <f t="shared" si="34"/>
        <v>-4.6799999999998363</v>
      </c>
    </row>
    <row r="199" spans="1:37" x14ac:dyDescent="0.25">
      <c r="A199" s="1"/>
      <c r="B199" s="1"/>
      <c r="C199" s="1"/>
      <c r="D199" s="1"/>
      <c r="E199" s="1"/>
      <c r="F199" s="1"/>
      <c r="G199" s="1" t="s">
        <v>197</v>
      </c>
      <c r="H199" s="1"/>
      <c r="I199" s="34">
        <v>0</v>
      </c>
      <c r="J199" s="34"/>
      <c r="K199" s="34">
        <v>0</v>
      </c>
      <c r="L199" s="34"/>
      <c r="M199" s="34">
        <v>40</v>
      </c>
      <c r="N199" s="34"/>
      <c r="O199" s="34">
        <v>0</v>
      </c>
      <c r="P199" s="34"/>
      <c r="Q199" s="34">
        <v>683.73</v>
      </c>
      <c r="R199" s="34"/>
      <c r="S199" s="34">
        <v>0</v>
      </c>
      <c r="T199" s="34"/>
      <c r="U199" s="34">
        <v>125.9</v>
      </c>
      <c r="V199" s="34"/>
      <c r="W199" s="34">
        <v>209.95</v>
      </c>
      <c r="X199" s="34"/>
      <c r="Y199" s="34">
        <v>0</v>
      </c>
      <c r="Z199" s="34"/>
      <c r="AA199" s="34">
        <v>132.44999999999999</v>
      </c>
      <c r="AB199" s="34"/>
      <c r="AC199" s="34">
        <v>132.44999999999999</v>
      </c>
      <c r="AD199" s="34"/>
      <c r="AE199" s="34">
        <v>132.44999999999999</v>
      </c>
      <c r="AF199" s="34"/>
      <c r="AG199" s="34">
        <f t="shared" si="33"/>
        <v>1456.93</v>
      </c>
      <c r="AH199" s="34"/>
      <c r="AI199" s="34">
        <v>500</v>
      </c>
      <c r="AJ199" s="54"/>
      <c r="AK199" s="34">
        <f t="shared" si="34"/>
        <v>956.93000000000006</v>
      </c>
    </row>
    <row r="200" spans="1:37" ht="15.75" thickBot="1" x14ac:dyDescent="0.3">
      <c r="A200" s="1"/>
      <c r="B200" s="1"/>
      <c r="C200" s="1"/>
      <c r="D200" s="1"/>
      <c r="E200" s="1"/>
      <c r="F200" s="1"/>
      <c r="G200" s="1" t="s">
        <v>198</v>
      </c>
      <c r="H200" s="1"/>
      <c r="I200" s="55">
        <v>150.78</v>
      </c>
      <c r="J200" s="34"/>
      <c r="K200" s="55">
        <v>150.78</v>
      </c>
      <c r="L200" s="34"/>
      <c r="M200" s="55">
        <v>150.78</v>
      </c>
      <c r="N200" s="34"/>
      <c r="O200" s="55">
        <v>150.78</v>
      </c>
      <c r="P200" s="34"/>
      <c r="Q200" s="55">
        <v>150.78</v>
      </c>
      <c r="R200" s="34"/>
      <c r="S200" s="55">
        <v>162.59</v>
      </c>
      <c r="T200" s="34"/>
      <c r="U200" s="55">
        <v>162.59</v>
      </c>
      <c r="V200" s="34"/>
      <c r="W200" s="55">
        <v>162.59</v>
      </c>
      <c r="X200" s="34"/>
      <c r="Y200" s="55">
        <v>162.59</v>
      </c>
      <c r="Z200" s="34"/>
      <c r="AA200" s="55">
        <v>162.5</v>
      </c>
      <c r="AB200" s="34"/>
      <c r="AC200" s="55">
        <v>162.5</v>
      </c>
      <c r="AD200" s="34"/>
      <c r="AE200" s="55">
        <v>162.5</v>
      </c>
      <c r="AF200" s="34"/>
      <c r="AG200" s="55">
        <f t="shared" si="33"/>
        <v>1891.76</v>
      </c>
      <c r="AH200" s="34"/>
      <c r="AI200" s="55">
        <v>5678</v>
      </c>
      <c r="AJ200" s="54"/>
      <c r="AK200" s="55">
        <f t="shared" si="34"/>
        <v>-3786.24</v>
      </c>
    </row>
    <row r="201" spans="1:37" x14ac:dyDescent="0.25">
      <c r="A201" s="1"/>
      <c r="B201" s="1"/>
      <c r="C201" s="1"/>
      <c r="D201" s="1"/>
      <c r="E201" s="1"/>
      <c r="F201" s="1" t="s">
        <v>199</v>
      </c>
      <c r="G201" s="1"/>
      <c r="H201" s="1"/>
      <c r="I201" s="34">
        <f>ROUND(SUM(I194:I200),5)</f>
        <v>8928.8700000000008</v>
      </c>
      <c r="J201" s="34"/>
      <c r="K201" s="34">
        <f>ROUND(SUM(K194:K200),5)</f>
        <v>9864.7199999999993</v>
      </c>
      <c r="L201" s="34"/>
      <c r="M201" s="34">
        <f>ROUND(SUM(M194:M200),5)</f>
        <v>8944.26</v>
      </c>
      <c r="N201" s="34"/>
      <c r="O201" s="34">
        <f>ROUND(SUM(O194:O200),5)</f>
        <v>9381.93</v>
      </c>
      <c r="P201" s="34"/>
      <c r="Q201" s="34">
        <f>ROUND(SUM(Q194:Q200),5)</f>
        <v>9703</v>
      </c>
      <c r="R201" s="34"/>
      <c r="S201" s="34">
        <f>ROUND(SUM(S194:S200),5)</f>
        <v>12754.4</v>
      </c>
      <c r="T201" s="34"/>
      <c r="U201" s="34">
        <f>ROUND(SUM(U194:U200),5)</f>
        <v>9630.2900000000009</v>
      </c>
      <c r="V201" s="34"/>
      <c r="W201" s="34">
        <f>ROUND(SUM(W194:W200),5)</f>
        <v>10226.530000000001</v>
      </c>
      <c r="X201" s="34"/>
      <c r="Y201" s="34">
        <f>ROUND(SUM(Y194:Y200),5)</f>
        <v>10412.39</v>
      </c>
      <c r="Z201" s="34"/>
      <c r="AA201" s="34">
        <f>ROUND(SUM(AA194:AA200),5)</f>
        <v>11094.6</v>
      </c>
      <c r="AB201" s="34"/>
      <c r="AC201" s="34">
        <f>ROUND(SUM(AC194:AC200),5)</f>
        <v>11094.6</v>
      </c>
      <c r="AD201" s="34"/>
      <c r="AE201" s="34">
        <f>ROUND(SUM(AE194:AE200),5)</f>
        <v>15501.6</v>
      </c>
      <c r="AF201" s="34"/>
      <c r="AG201" s="34">
        <f t="shared" si="33"/>
        <v>127537.19</v>
      </c>
      <c r="AH201" s="34"/>
      <c r="AI201" s="34">
        <f>ROUND(SUM(AI194:AI200),5)</f>
        <v>140394</v>
      </c>
      <c r="AJ201" s="54"/>
      <c r="AK201" s="34">
        <f>ROUND(SUM(AK194:AK200),5)</f>
        <v>-12856.81</v>
      </c>
    </row>
    <row r="202" spans="1:37" x14ac:dyDescent="0.25">
      <c r="A202" s="1"/>
      <c r="B202" s="1"/>
      <c r="C202" s="1"/>
      <c r="D202" s="1"/>
      <c r="E202" s="1"/>
      <c r="F202" s="1" t="s">
        <v>200</v>
      </c>
      <c r="G202" s="1"/>
      <c r="H202" s="1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54"/>
      <c r="AK202" s="34"/>
    </row>
    <row r="203" spans="1:37" x14ac:dyDescent="0.25">
      <c r="A203" s="1"/>
      <c r="B203" s="1"/>
      <c r="C203" s="1"/>
      <c r="D203" s="1"/>
      <c r="E203" s="1"/>
      <c r="F203" s="1"/>
      <c r="G203" s="1" t="s">
        <v>201</v>
      </c>
      <c r="H203" s="1"/>
      <c r="I203" s="34">
        <v>0</v>
      </c>
      <c r="J203" s="34"/>
      <c r="K203" s="34">
        <v>1080.98</v>
      </c>
      <c r="L203" s="34"/>
      <c r="M203" s="34">
        <v>2229.09</v>
      </c>
      <c r="N203" s="34"/>
      <c r="O203" s="34">
        <v>2088.88</v>
      </c>
      <c r="P203" s="34"/>
      <c r="Q203" s="34">
        <v>1541.93</v>
      </c>
      <c r="R203" s="34"/>
      <c r="S203" s="34">
        <v>1631.45</v>
      </c>
      <c r="T203" s="34"/>
      <c r="U203" s="34">
        <v>0</v>
      </c>
      <c r="V203" s="34"/>
      <c r="W203" s="34">
        <v>0</v>
      </c>
      <c r="X203" s="34"/>
      <c r="Y203" s="34">
        <v>0</v>
      </c>
      <c r="Z203" s="34"/>
      <c r="AA203" s="34">
        <v>0</v>
      </c>
      <c r="AB203" s="34"/>
      <c r="AC203" s="34">
        <v>0</v>
      </c>
      <c r="AD203" s="34"/>
      <c r="AE203" s="34">
        <v>0</v>
      </c>
      <c r="AF203" s="34"/>
      <c r="AG203" s="34">
        <f>ROUND(SUM(I203:AE203),5)</f>
        <v>8572.33</v>
      </c>
      <c r="AH203" s="34"/>
      <c r="AI203" s="34">
        <v>0</v>
      </c>
      <c r="AJ203" s="54"/>
      <c r="AK203" s="34">
        <f t="shared" ref="AK203:AK204" si="35">+AG203-AI203</f>
        <v>8572.33</v>
      </c>
    </row>
    <row r="204" spans="1:37" ht="15.75" thickBot="1" x14ac:dyDescent="0.3">
      <c r="A204" s="1"/>
      <c r="B204" s="1"/>
      <c r="C204" s="1"/>
      <c r="D204" s="1"/>
      <c r="E204" s="1"/>
      <c r="F204" s="1"/>
      <c r="G204" s="1" t="s">
        <v>202</v>
      </c>
      <c r="H204" s="1"/>
      <c r="I204" s="55">
        <v>0</v>
      </c>
      <c r="J204" s="34"/>
      <c r="K204" s="55">
        <v>0</v>
      </c>
      <c r="L204" s="34"/>
      <c r="M204" s="55">
        <v>210.65</v>
      </c>
      <c r="N204" s="34"/>
      <c r="O204" s="55">
        <v>221.02</v>
      </c>
      <c r="P204" s="34"/>
      <c r="Q204" s="55">
        <v>144.75</v>
      </c>
      <c r="R204" s="34"/>
      <c r="S204" s="55">
        <v>130.22999999999999</v>
      </c>
      <c r="T204" s="34"/>
      <c r="U204" s="55">
        <v>0</v>
      </c>
      <c r="V204" s="34"/>
      <c r="W204" s="55">
        <v>0</v>
      </c>
      <c r="X204" s="34"/>
      <c r="Y204" s="55">
        <v>0</v>
      </c>
      <c r="Z204" s="34"/>
      <c r="AA204" s="55">
        <v>0</v>
      </c>
      <c r="AB204" s="34"/>
      <c r="AC204" s="55">
        <v>0</v>
      </c>
      <c r="AD204" s="34"/>
      <c r="AE204" s="55">
        <v>0</v>
      </c>
      <c r="AF204" s="34"/>
      <c r="AG204" s="55">
        <f>ROUND(SUM(I204:AE204),5)</f>
        <v>706.65</v>
      </c>
      <c r="AH204" s="34"/>
      <c r="AI204" s="55">
        <v>0</v>
      </c>
      <c r="AJ204" s="54"/>
      <c r="AK204" s="55">
        <f t="shared" si="35"/>
        <v>706.65</v>
      </c>
    </row>
    <row r="205" spans="1:37" x14ac:dyDescent="0.25">
      <c r="A205" s="1"/>
      <c r="B205" s="1"/>
      <c r="C205" s="1"/>
      <c r="D205" s="1"/>
      <c r="E205" s="1"/>
      <c r="F205" s="1" t="s">
        <v>203</v>
      </c>
      <c r="G205" s="1"/>
      <c r="H205" s="1"/>
      <c r="I205" s="34">
        <f>ROUND(SUM(I202:I204),5)</f>
        <v>0</v>
      </c>
      <c r="J205" s="34"/>
      <c r="K205" s="34">
        <f>ROUND(SUM(K202:K204),5)</f>
        <v>1080.98</v>
      </c>
      <c r="L205" s="34"/>
      <c r="M205" s="34">
        <f>ROUND(SUM(M202:M204),5)</f>
        <v>2439.7399999999998</v>
      </c>
      <c r="N205" s="34"/>
      <c r="O205" s="34">
        <f>ROUND(SUM(O202:O204),5)</f>
        <v>2309.9</v>
      </c>
      <c r="P205" s="34"/>
      <c r="Q205" s="34">
        <f>ROUND(SUM(Q202:Q204),5)</f>
        <v>1686.68</v>
      </c>
      <c r="R205" s="34"/>
      <c r="S205" s="34">
        <f>ROUND(SUM(S202:S204),5)</f>
        <v>1761.68</v>
      </c>
      <c r="T205" s="34"/>
      <c r="U205" s="34">
        <f>ROUND(SUM(U202:U204),5)</f>
        <v>0</v>
      </c>
      <c r="V205" s="34"/>
      <c r="W205" s="34">
        <f>ROUND(SUM(W202:W204),5)</f>
        <v>0</v>
      </c>
      <c r="X205" s="34"/>
      <c r="Y205" s="34">
        <f>ROUND(SUM(Y202:Y204),5)</f>
        <v>0</v>
      </c>
      <c r="Z205" s="34"/>
      <c r="AA205" s="34">
        <f>ROUND(SUM(AA202:AA204),5)</f>
        <v>0</v>
      </c>
      <c r="AB205" s="34"/>
      <c r="AC205" s="34">
        <f>ROUND(SUM(AC202:AC204),5)</f>
        <v>0</v>
      </c>
      <c r="AD205" s="34"/>
      <c r="AE205" s="34">
        <f>ROUND(SUM(AE202:AE204),5)</f>
        <v>0</v>
      </c>
      <c r="AF205" s="34"/>
      <c r="AG205" s="34">
        <f>ROUND(SUM(I205:AE205),5)</f>
        <v>9278.98</v>
      </c>
      <c r="AH205" s="34"/>
      <c r="AI205" s="34">
        <f>ROUND(SUM(AI202:AI204),5)</f>
        <v>0</v>
      </c>
      <c r="AJ205" s="54"/>
      <c r="AK205" s="34">
        <f>ROUND(SUM(AK202:AK204),5)</f>
        <v>9278.98</v>
      </c>
    </row>
    <row r="206" spans="1:37" x14ac:dyDescent="0.25">
      <c r="A206" s="1"/>
      <c r="B206" s="1"/>
      <c r="C206" s="1"/>
      <c r="D206" s="1"/>
      <c r="E206" s="1"/>
      <c r="F206" s="1" t="s">
        <v>204</v>
      </c>
      <c r="G206" s="1"/>
      <c r="H206" s="1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54"/>
      <c r="AK206" s="34"/>
    </row>
    <row r="207" spans="1:37" x14ac:dyDescent="0.25">
      <c r="A207" s="1"/>
      <c r="B207" s="1"/>
      <c r="C207" s="1"/>
      <c r="D207" s="1"/>
      <c r="E207" s="1"/>
      <c r="F207" s="1"/>
      <c r="G207" s="1" t="s">
        <v>205</v>
      </c>
      <c r="H207" s="1"/>
      <c r="I207" s="34">
        <v>270.23</v>
      </c>
      <c r="J207" s="34"/>
      <c r="K207" s="34">
        <v>12.34</v>
      </c>
      <c r="L207" s="34"/>
      <c r="M207" s="34">
        <v>139.03</v>
      </c>
      <c r="N207" s="34"/>
      <c r="O207" s="34">
        <v>276.81</v>
      </c>
      <c r="P207" s="34"/>
      <c r="Q207" s="34">
        <v>187.71</v>
      </c>
      <c r="R207" s="34"/>
      <c r="S207" s="34">
        <v>120.34</v>
      </c>
      <c r="T207" s="34"/>
      <c r="U207" s="34">
        <v>291.70999999999998</v>
      </c>
      <c r="V207" s="34"/>
      <c r="W207" s="34">
        <v>218.6</v>
      </c>
      <c r="X207" s="34"/>
      <c r="Y207" s="34">
        <v>346.11</v>
      </c>
      <c r="Z207" s="34"/>
      <c r="AA207" s="34">
        <v>300</v>
      </c>
      <c r="AB207" s="34"/>
      <c r="AC207" s="34">
        <v>300</v>
      </c>
      <c r="AD207" s="34"/>
      <c r="AE207" s="34">
        <v>300</v>
      </c>
      <c r="AF207" s="34"/>
      <c r="AG207" s="34">
        <f>ROUND(SUM(I207:AE207),5)</f>
        <v>2762.88</v>
      </c>
      <c r="AH207" s="34"/>
      <c r="AI207" s="34">
        <v>6691</v>
      </c>
      <c r="AJ207" s="54"/>
      <c r="AK207" s="34">
        <f t="shared" ref="AK207:AK208" si="36">+AG207-AI207</f>
        <v>-3928.12</v>
      </c>
    </row>
    <row r="208" spans="1:37" ht="15.75" thickBot="1" x14ac:dyDescent="0.3">
      <c r="A208" s="1"/>
      <c r="B208" s="1"/>
      <c r="C208" s="1"/>
      <c r="D208" s="1"/>
      <c r="E208" s="1"/>
      <c r="F208" s="1"/>
      <c r="G208" s="1" t="s">
        <v>356</v>
      </c>
      <c r="H208" s="1"/>
      <c r="I208" s="55"/>
      <c r="J208" s="34"/>
      <c r="K208" s="55"/>
      <c r="L208" s="34"/>
      <c r="M208" s="55"/>
      <c r="N208" s="34"/>
      <c r="O208" s="55"/>
      <c r="P208" s="34"/>
      <c r="Q208" s="55"/>
      <c r="R208" s="34"/>
      <c r="S208" s="55"/>
      <c r="T208" s="34"/>
      <c r="U208" s="55"/>
      <c r="V208" s="34"/>
      <c r="W208" s="55"/>
      <c r="X208" s="34"/>
      <c r="Y208" s="55"/>
      <c r="Z208" s="34"/>
      <c r="AA208" s="55"/>
      <c r="AB208" s="34"/>
      <c r="AC208" s="55"/>
      <c r="AD208" s="34"/>
      <c r="AE208" s="55"/>
      <c r="AF208" s="34"/>
      <c r="AG208" s="55">
        <f>ROUND(SUM(I208:AE208),5)</f>
        <v>0</v>
      </c>
      <c r="AH208" s="34"/>
      <c r="AI208" s="55">
        <v>1000</v>
      </c>
      <c r="AJ208" s="54"/>
      <c r="AK208" s="55">
        <f t="shared" si="36"/>
        <v>-1000</v>
      </c>
    </row>
    <row r="209" spans="1:37" x14ac:dyDescent="0.25">
      <c r="A209" s="1"/>
      <c r="B209" s="1"/>
      <c r="C209" s="1"/>
      <c r="D209" s="1"/>
      <c r="E209" s="1"/>
      <c r="F209" s="1" t="s">
        <v>206</v>
      </c>
      <c r="G209" s="1"/>
      <c r="H209" s="1"/>
      <c r="I209" s="34">
        <f>ROUND(SUM(I206:I208),5)</f>
        <v>270.23</v>
      </c>
      <c r="J209" s="34"/>
      <c r="K209" s="34">
        <f>ROUND(SUM(K206:K208),5)</f>
        <v>12.34</v>
      </c>
      <c r="L209" s="34"/>
      <c r="M209" s="34">
        <f>ROUND(SUM(M206:M208),5)</f>
        <v>139.03</v>
      </c>
      <c r="N209" s="34"/>
      <c r="O209" s="34">
        <f>ROUND(SUM(O206:O208),5)</f>
        <v>276.81</v>
      </c>
      <c r="P209" s="34"/>
      <c r="Q209" s="34">
        <f>ROUND(SUM(Q206:Q208),5)</f>
        <v>187.71</v>
      </c>
      <c r="R209" s="34"/>
      <c r="S209" s="34">
        <f>ROUND(SUM(S206:S208),5)</f>
        <v>120.34</v>
      </c>
      <c r="T209" s="34"/>
      <c r="U209" s="34">
        <f>ROUND(SUM(U206:U208),5)</f>
        <v>291.70999999999998</v>
      </c>
      <c r="V209" s="34"/>
      <c r="W209" s="34">
        <f>ROUND(SUM(W206:W208),5)</f>
        <v>218.6</v>
      </c>
      <c r="X209" s="34"/>
      <c r="Y209" s="34">
        <f>ROUND(SUM(Y206:Y208),5)</f>
        <v>346.11</v>
      </c>
      <c r="Z209" s="34"/>
      <c r="AA209" s="34">
        <f>ROUND(SUM(AA206:AA208),5)</f>
        <v>300</v>
      </c>
      <c r="AB209" s="34"/>
      <c r="AC209" s="34">
        <f>ROUND(SUM(AC206:AC208),5)</f>
        <v>300</v>
      </c>
      <c r="AD209" s="34"/>
      <c r="AE209" s="34">
        <f>ROUND(SUM(AE206:AE208),5)</f>
        <v>300</v>
      </c>
      <c r="AF209" s="34"/>
      <c r="AG209" s="34">
        <f>ROUND(SUM(I209:AE209),5)</f>
        <v>2762.88</v>
      </c>
      <c r="AH209" s="34"/>
      <c r="AI209" s="34">
        <f>ROUND(SUM(AI206:AI208),5)</f>
        <v>7691</v>
      </c>
      <c r="AJ209" s="54"/>
      <c r="AK209" s="34">
        <f>ROUND(SUM(AK206:AK208),5)</f>
        <v>-4928.12</v>
      </c>
    </row>
    <row r="210" spans="1:37" x14ac:dyDescent="0.25">
      <c r="A210" s="1"/>
      <c r="B210" s="1"/>
      <c r="C210" s="1"/>
      <c r="D210" s="1"/>
      <c r="E210" s="1"/>
      <c r="F210" s="1" t="s">
        <v>207</v>
      </c>
      <c r="G210" s="1"/>
      <c r="H210" s="1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54"/>
      <c r="AK210" s="34"/>
    </row>
    <row r="211" spans="1:37" x14ac:dyDescent="0.25">
      <c r="A211" s="1"/>
      <c r="B211" s="1"/>
      <c r="C211" s="1"/>
      <c r="D211" s="1"/>
      <c r="E211" s="1"/>
      <c r="F211" s="1"/>
      <c r="G211" s="1" t="s">
        <v>208</v>
      </c>
      <c r="H211" s="1"/>
      <c r="I211" s="34">
        <v>590.46</v>
      </c>
      <c r="J211" s="34"/>
      <c r="K211" s="34">
        <v>614.21</v>
      </c>
      <c r="L211" s="34"/>
      <c r="M211" s="34">
        <v>624.51</v>
      </c>
      <c r="N211" s="34"/>
      <c r="O211" s="34">
        <v>626.08000000000004</v>
      </c>
      <c r="P211" s="34"/>
      <c r="Q211" s="34">
        <v>610.91</v>
      </c>
      <c r="R211" s="34"/>
      <c r="S211" s="34">
        <v>368.61</v>
      </c>
      <c r="T211" s="34"/>
      <c r="U211" s="34">
        <v>628.88</v>
      </c>
      <c r="V211" s="34"/>
      <c r="W211" s="34">
        <v>361.76</v>
      </c>
      <c r="X211" s="34"/>
      <c r="Y211" s="34">
        <v>376.94</v>
      </c>
      <c r="Z211" s="34"/>
      <c r="AA211" s="34">
        <v>625</v>
      </c>
      <c r="AB211" s="34"/>
      <c r="AC211" s="34">
        <v>625</v>
      </c>
      <c r="AD211" s="34"/>
      <c r="AE211" s="34">
        <v>625</v>
      </c>
      <c r="AF211" s="34"/>
      <c r="AG211" s="34">
        <f>ROUND(SUM(I211:AE211),5)</f>
        <v>6677.36</v>
      </c>
      <c r="AH211" s="34"/>
      <c r="AI211" s="34">
        <v>5000</v>
      </c>
      <c r="AJ211" s="54"/>
      <c r="AK211" s="34">
        <f t="shared" ref="AK211:AK212" si="37">+AG211-AI211</f>
        <v>1677.3599999999997</v>
      </c>
    </row>
    <row r="212" spans="1:37" ht="15.75" thickBot="1" x14ac:dyDescent="0.3">
      <c r="A212" s="1"/>
      <c r="B212" s="1"/>
      <c r="C212" s="1"/>
      <c r="D212" s="1"/>
      <c r="E212" s="1"/>
      <c r="F212" s="1"/>
      <c r="G212" s="1" t="s">
        <v>209</v>
      </c>
      <c r="H212" s="1"/>
      <c r="I212" s="55">
        <v>0</v>
      </c>
      <c r="J212" s="34"/>
      <c r="K212" s="55">
        <v>-937.01</v>
      </c>
      <c r="L212" s="34"/>
      <c r="M212" s="55">
        <v>672.06</v>
      </c>
      <c r="N212" s="34"/>
      <c r="O212" s="55">
        <v>202.82</v>
      </c>
      <c r="P212" s="34"/>
      <c r="Q212" s="55">
        <v>0</v>
      </c>
      <c r="R212" s="34"/>
      <c r="S212" s="55">
        <v>0</v>
      </c>
      <c r="T212" s="34"/>
      <c r="U212" s="55">
        <v>0</v>
      </c>
      <c r="V212" s="34"/>
      <c r="W212" s="55">
        <v>52</v>
      </c>
      <c r="X212" s="34"/>
      <c r="Y212" s="55">
        <v>244.08</v>
      </c>
      <c r="Z212" s="34"/>
      <c r="AA212" s="55">
        <v>125</v>
      </c>
      <c r="AB212" s="34"/>
      <c r="AC212" s="55">
        <v>125</v>
      </c>
      <c r="AD212" s="34"/>
      <c r="AE212" s="55">
        <v>125</v>
      </c>
      <c r="AF212" s="34"/>
      <c r="AG212" s="55">
        <f>ROUND(SUM(I212:AE212),5)</f>
        <v>608.95000000000005</v>
      </c>
      <c r="AH212" s="34"/>
      <c r="AI212" s="55">
        <v>1000</v>
      </c>
      <c r="AJ212" s="54"/>
      <c r="AK212" s="55">
        <f t="shared" si="37"/>
        <v>-391.04999999999995</v>
      </c>
    </row>
    <row r="213" spans="1:37" x14ac:dyDescent="0.25">
      <c r="A213" s="1"/>
      <c r="B213" s="1"/>
      <c r="C213" s="1"/>
      <c r="D213" s="1"/>
      <c r="E213" s="1"/>
      <c r="F213" s="1" t="s">
        <v>210</v>
      </c>
      <c r="G213" s="1"/>
      <c r="H213" s="1"/>
      <c r="I213" s="34">
        <f>ROUND(SUM(I210:I212),5)</f>
        <v>590.46</v>
      </c>
      <c r="J213" s="34"/>
      <c r="K213" s="34">
        <f>ROUND(SUM(K210:K212),5)</f>
        <v>-322.8</v>
      </c>
      <c r="L213" s="34"/>
      <c r="M213" s="34">
        <f>ROUND(SUM(M210:M212),5)</f>
        <v>1296.57</v>
      </c>
      <c r="N213" s="34"/>
      <c r="O213" s="34">
        <f>ROUND(SUM(O210:O212),5)</f>
        <v>828.9</v>
      </c>
      <c r="P213" s="34"/>
      <c r="Q213" s="34">
        <f>ROUND(SUM(Q210:Q212),5)</f>
        <v>610.91</v>
      </c>
      <c r="R213" s="34"/>
      <c r="S213" s="34">
        <f>ROUND(SUM(S210:S212),5)</f>
        <v>368.61</v>
      </c>
      <c r="T213" s="34"/>
      <c r="U213" s="34">
        <f>ROUND(SUM(U210:U212),5)</f>
        <v>628.88</v>
      </c>
      <c r="V213" s="34"/>
      <c r="W213" s="34">
        <f>ROUND(SUM(W210:W212),5)</f>
        <v>413.76</v>
      </c>
      <c r="X213" s="34"/>
      <c r="Y213" s="34">
        <f>ROUND(SUM(Y210:Y212),5)</f>
        <v>621.02</v>
      </c>
      <c r="Z213" s="34"/>
      <c r="AA213" s="34">
        <f>ROUND(SUM(AA210:AA212),5)</f>
        <v>750</v>
      </c>
      <c r="AB213" s="34"/>
      <c r="AC213" s="34">
        <f>ROUND(SUM(AC210:AC212),5)</f>
        <v>750</v>
      </c>
      <c r="AD213" s="34"/>
      <c r="AE213" s="34">
        <f>ROUND(SUM(AE210:AE212),5)</f>
        <v>750</v>
      </c>
      <c r="AF213" s="34"/>
      <c r="AG213" s="34">
        <f>ROUND(SUM(I213:AE213),5)</f>
        <v>7286.31</v>
      </c>
      <c r="AH213" s="34"/>
      <c r="AI213" s="34">
        <f>ROUND(SUM(AI210:AI212),5)</f>
        <v>6000</v>
      </c>
      <c r="AJ213" s="54"/>
      <c r="AK213" s="34">
        <f>ROUND(SUM(AK210:AK212),5)</f>
        <v>1286.31</v>
      </c>
    </row>
    <row r="214" spans="1:37" x14ac:dyDescent="0.25">
      <c r="A214" s="1"/>
      <c r="B214" s="1"/>
      <c r="C214" s="1"/>
      <c r="D214" s="1"/>
      <c r="E214" s="1"/>
      <c r="F214" s="1" t="s">
        <v>211</v>
      </c>
      <c r="G214" s="1"/>
      <c r="H214" s="1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54"/>
      <c r="AK214" s="34"/>
    </row>
    <row r="215" spans="1:37" x14ac:dyDescent="0.25">
      <c r="A215" s="1"/>
      <c r="B215" s="1"/>
      <c r="C215" s="1"/>
      <c r="D215" s="1"/>
      <c r="E215" s="1"/>
      <c r="F215" s="1"/>
      <c r="G215" s="1" t="s">
        <v>212</v>
      </c>
      <c r="H215" s="1"/>
      <c r="I215" s="34">
        <v>1174.24</v>
      </c>
      <c r="J215" s="34"/>
      <c r="K215" s="34">
        <v>174.04</v>
      </c>
      <c r="L215" s="34"/>
      <c r="M215" s="34">
        <v>1624.91</v>
      </c>
      <c r="N215" s="34"/>
      <c r="O215" s="34">
        <v>259.95</v>
      </c>
      <c r="P215" s="34"/>
      <c r="Q215" s="34">
        <v>555.72</v>
      </c>
      <c r="R215" s="34"/>
      <c r="S215" s="34">
        <v>386.36</v>
      </c>
      <c r="T215" s="34"/>
      <c r="U215" s="34">
        <v>-1064.6500000000001</v>
      </c>
      <c r="V215" s="34"/>
      <c r="W215" s="34">
        <v>568.74</v>
      </c>
      <c r="X215" s="34"/>
      <c r="Y215" s="34">
        <v>200.44</v>
      </c>
      <c r="Z215" s="34"/>
      <c r="AA215" s="34">
        <v>500</v>
      </c>
      <c r="AB215" s="34"/>
      <c r="AC215" s="34">
        <v>500</v>
      </c>
      <c r="AD215" s="34"/>
      <c r="AE215" s="34">
        <v>500</v>
      </c>
      <c r="AF215" s="34"/>
      <c r="AG215" s="34">
        <f t="shared" ref="AG215:AG220" si="38">ROUND(SUM(I215:AE215),5)</f>
        <v>5379.75</v>
      </c>
      <c r="AH215" s="34"/>
      <c r="AI215" s="34">
        <v>5000</v>
      </c>
      <c r="AJ215" s="54"/>
      <c r="AK215" s="34">
        <f t="shared" ref="AK215:AK218" si="39">+AG215-AI215</f>
        <v>379.75</v>
      </c>
    </row>
    <row r="216" spans="1:37" x14ac:dyDescent="0.25">
      <c r="A216" s="1"/>
      <c r="B216" s="1"/>
      <c r="C216" s="1"/>
      <c r="D216" s="1"/>
      <c r="E216" s="1"/>
      <c r="F216" s="1"/>
      <c r="G216" s="1" t="s">
        <v>213</v>
      </c>
      <c r="H216" s="1"/>
      <c r="I216" s="34">
        <v>0</v>
      </c>
      <c r="J216" s="34"/>
      <c r="K216" s="34">
        <v>0</v>
      </c>
      <c r="L216" s="34"/>
      <c r="M216" s="34">
        <v>26.98</v>
      </c>
      <c r="N216" s="34"/>
      <c r="O216" s="34">
        <v>0</v>
      </c>
      <c r="P216" s="34"/>
      <c r="Q216" s="34">
        <v>74.510000000000005</v>
      </c>
      <c r="R216" s="34"/>
      <c r="S216" s="34">
        <v>0</v>
      </c>
      <c r="T216" s="34"/>
      <c r="U216" s="34">
        <v>0</v>
      </c>
      <c r="V216" s="34"/>
      <c r="W216" s="34">
        <v>17.170000000000002</v>
      </c>
      <c r="X216" s="34"/>
      <c r="Y216" s="34"/>
      <c r="Z216" s="34"/>
      <c r="AA216" s="34">
        <v>18.75</v>
      </c>
      <c r="AB216" s="34"/>
      <c r="AC216" s="34">
        <v>18.75</v>
      </c>
      <c r="AD216" s="34"/>
      <c r="AE216" s="34">
        <v>18.75</v>
      </c>
      <c r="AF216" s="34"/>
      <c r="AG216" s="34">
        <f t="shared" si="38"/>
        <v>174.91</v>
      </c>
      <c r="AH216" s="34"/>
      <c r="AI216" s="34">
        <v>150</v>
      </c>
      <c r="AJ216" s="54"/>
      <c r="AK216" s="34">
        <f t="shared" si="39"/>
        <v>24.909999999999997</v>
      </c>
    </row>
    <row r="217" spans="1:37" x14ac:dyDescent="0.25">
      <c r="A217" s="1"/>
      <c r="B217" s="1"/>
      <c r="C217" s="1"/>
      <c r="D217" s="1"/>
      <c r="E217" s="1"/>
      <c r="F217" s="1"/>
      <c r="G217" s="1" t="s">
        <v>214</v>
      </c>
      <c r="H217" s="1"/>
      <c r="I217" s="34">
        <v>0</v>
      </c>
      <c r="J217" s="34"/>
      <c r="K217" s="34">
        <v>0</v>
      </c>
      <c r="L217" s="34"/>
      <c r="M217" s="34">
        <v>0</v>
      </c>
      <c r="N217" s="34"/>
      <c r="O217" s="34">
        <v>117.44</v>
      </c>
      <c r="P217" s="34"/>
      <c r="Q217" s="34">
        <v>69.98</v>
      </c>
      <c r="R217" s="34"/>
      <c r="S217" s="34">
        <v>0</v>
      </c>
      <c r="T217" s="34"/>
      <c r="U217" s="34">
        <v>35.99</v>
      </c>
      <c r="V217" s="34"/>
      <c r="W217" s="34">
        <v>147.49</v>
      </c>
      <c r="X217" s="34"/>
      <c r="Y217" s="34">
        <v>6.16</v>
      </c>
      <c r="Z217" s="34"/>
      <c r="AA217" s="34">
        <v>250</v>
      </c>
      <c r="AB217" s="34"/>
      <c r="AC217" s="34">
        <v>250</v>
      </c>
      <c r="AD217" s="34"/>
      <c r="AE217" s="34">
        <v>250</v>
      </c>
      <c r="AF217" s="34"/>
      <c r="AG217" s="34">
        <f t="shared" si="38"/>
        <v>1127.06</v>
      </c>
      <c r="AH217" s="34"/>
      <c r="AI217" s="34">
        <v>5000</v>
      </c>
      <c r="AJ217" s="54"/>
      <c r="AK217" s="34">
        <f t="shared" si="39"/>
        <v>-3872.94</v>
      </c>
    </row>
    <row r="218" spans="1:37" ht="15.75" thickBot="1" x14ac:dyDescent="0.3">
      <c r="A218" s="1"/>
      <c r="B218" s="1"/>
      <c r="C218" s="1"/>
      <c r="D218" s="1"/>
      <c r="E218" s="1"/>
      <c r="F218" s="1"/>
      <c r="G218" s="1" t="s">
        <v>215</v>
      </c>
      <c r="H218" s="1"/>
      <c r="I218" s="34">
        <v>0</v>
      </c>
      <c r="J218" s="34"/>
      <c r="K218" s="34">
        <v>0</v>
      </c>
      <c r="L218" s="34"/>
      <c r="M218" s="34">
        <v>0</v>
      </c>
      <c r="N218" s="34"/>
      <c r="O218" s="34">
        <v>0</v>
      </c>
      <c r="P218" s="34"/>
      <c r="Q218" s="34">
        <v>0</v>
      </c>
      <c r="R218" s="34"/>
      <c r="S218" s="34">
        <v>0</v>
      </c>
      <c r="T218" s="34"/>
      <c r="U218" s="34">
        <v>1099.98</v>
      </c>
      <c r="V218" s="34"/>
      <c r="W218" s="34">
        <v>0</v>
      </c>
      <c r="X218" s="34"/>
      <c r="Y218" s="34">
        <v>33999</v>
      </c>
      <c r="Z218" s="34"/>
      <c r="AA218" s="34">
        <v>0</v>
      </c>
      <c r="AB218" s="34"/>
      <c r="AC218" s="34">
        <v>0</v>
      </c>
      <c r="AD218" s="34"/>
      <c r="AE218" s="34">
        <v>0</v>
      </c>
      <c r="AF218" s="34"/>
      <c r="AG218" s="34">
        <f t="shared" si="38"/>
        <v>35098.980000000003</v>
      </c>
      <c r="AH218" s="34"/>
      <c r="AI218" s="34">
        <v>0</v>
      </c>
      <c r="AJ218" s="54"/>
      <c r="AK218" s="34">
        <f t="shared" si="39"/>
        <v>35098.980000000003</v>
      </c>
    </row>
    <row r="219" spans="1:37" ht="15.75" thickBot="1" x14ac:dyDescent="0.3">
      <c r="A219" s="1"/>
      <c r="B219" s="1"/>
      <c r="C219" s="1"/>
      <c r="D219" s="1"/>
      <c r="E219" s="1"/>
      <c r="F219" s="1" t="s">
        <v>216</v>
      </c>
      <c r="G219" s="1"/>
      <c r="H219" s="1"/>
      <c r="I219" s="56">
        <f>ROUND(SUM(I214:I218),5)</f>
        <v>1174.24</v>
      </c>
      <c r="J219" s="34"/>
      <c r="K219" s="56">
        <f>ROUND(SUM(K214:K218),5)</f>
        <v>174.04</v>
      </c>
      <c r="L219" s="34"/>
      <c r="M219" s="56">
        <f>ROUND(SUM(M214:M218),5)</f>
        <v>1651.89</v>
      </c>
      <c r="N219" s="34"/>
      <c r="O219" s="56">
        <f>ROUND(SUM(O214:O218),5)</f>
        <v>377.39</v>
      </c>
      <c r="P219" s="34"/>
      <c r="Q219" s="56">
        <f>ROUND(SUM(Q214:Q218),5)</f>
        <v>700.21</v>
      </c>
      <c r="R219" s="34"/>
      <c r="S219" s="56">
        <f>ROUND(SUM(S214:S218),5)</f>
        <v>386.36</v>
      </c>
      <c r="T219" s="34"/>
      <c r="U219" s="56">
        <f>ROUND(SUM(U214:U218),5)</f>
        <v>71.319999999999993</v>
      </c>
      <c r="V219" s="34"/>
      <c r="W219" s="56">
        <f>ROUND(SUM(W214:W218),5)</f>
        <v>733.4</v>
      </c>
      <c r="X219" s="34"/>
      <c r="Y219" s="56">
        <f>ROUND(SUM(Y214:Y218),5)</f>
        <v>34205.599999999999</v>
      </c>
      <c r="Z219" s="34"/>
      <c r="AA219" s="56">
        <f>ROUND(SUM(AA214:AA218),5)</f>
        <v>768.75</v>
      </c>
      <c r="AB219" s="34"/>
      <c r="AC219" s="56">
        <f>ROUND(SUM(AC214:AC218),5)</f>
        <v>768.75</v>
      </c>
      <c r="AD219" s="34"/>
      <c r="AE219" s="56">
        <f>ROUND(SUM(AE214:AE218),5)</f>
        <v>768.75</v>
      </c>
      <c r="AF219" s="34"/>
      <c r="AG219" s="56">
        <f t="shared" si="38"/>
        <v>41780.699999999997</v>
      </c>
      <c r="AH219" s="34"/>
      <c r="AI219" s="56">
        <f>ROUND(SUM(AI214:AI218),5)</f>
        <v>10150</v>
      </c>
      <c r="AJ219" s="54"/>
      <c r="AK219" s="56">
        <f>ROUND(SUM(AK214:AK218),5)</f>
        <v>31630.7</v>
      </c>
    </row>
    <row r="220" spans="1:37" x14ac:dyDescent="0.25">
      <c r="A220" s="1"/>
      <c r="B220" s="1"/>
      <c r="C220" s="1"/>
      <c r="D220" s="1"/>
      <c r="E220" s="1" t="s">
        <v>217</v>
      </c>
      <c r="F220" s="1"/>
      <c r="G220" s="1"/>
      <c r="H220" s="1"/>
      <c r="I220" s="34">
        <f>ROUND(I193+I201+I205+I209+I213+I219,5)</f>
        <v>10963.8</v>
      </c>
      <c r="J220" s="34"/>
      <c r="K220" s="34">
        <f>ROUND(K193+K201+K205+K209+K213+K219,5)</f>
        <v>10809.28</v>
      </c>
      <c r="L220" s="34"/>
      <c r="M220" s="34">
        <f>ROUND(M193+M201+M205+M209+M213+M219,5)</f>
        <v>14471.49</v>
      </c>
      <c r="N220" s="34"/>
      <c r="O220" s="34">
        <f>ROUND(O193+O201+O205+O209+O213+O219,5)</f>
        <v>13174.93</v>
      </c>
      <c r="P220" s="34"/>
      <c r="Q220" s="34">
        <f>ROUND(Q193+Q201+Q205+Q209+Q213+Q219,5)</f>
        <v>12888.51</v>
      </c>
      <c r="R220" s="34"/>
      <c r="S220" s="34">
        <f>ROUND(S193+S201+S205+S209+S213+S219,5)</f>
        <v>15391.39</v>
      </c>
      <c r="T220" s="34"/>
      <c r="U220" s="34">
        <f>ROUND(U193+U201+U205+U209+U213+U219,5)</f>
        <v>10622.2</v>
      </c>
      <c r="V220" s="34"/>
      <c r="W220" s="34">
        <f>ROUND(W193+W201+W205+W209+W213+W219,5)</f>
        <v>11592.29</v>
      </c>
      <c r="X220" s="34"/>
      <c r="Y220" s="34">
        <f>ROUND(Y193+Y201+Y205+Y209+Y213+Y219,5)</f>
        <v>45585.120000000003</v>
      </c>
      <c r="Z220" s="34"/>
      <c r="AA220" s="34">
        <f>ROUND(AA193+AA201+AA205+AA209+AA213+AA219,5)</f>
        <v>12913.35</v>
      </c>
      <c r="AB220" s="34"/>
      <c r="AC220" s="34">
        <f>ROUND(AC193+AC201+AC205+AC209+AC213+AC219,5)</f>
        <v>12913.35</v>
      </c>
      <c r="AD220" s="34"/>
      <c r="AE220" s="34">
        <f>ROUND(AE193+AE201+AE205+AE209+AE213+AE219,5)</f>
        <v>17320.349999999999</v>
      </c>
      <c r="AF220" s="34"/>
      <c r="AG220" s="34">
        <f t="shared" si="38"/>
        <v>188646.06</v>
      </c>
      <c r="AH220" s="34"/>
      <c r="AI220" s="34">
        <f>ROUND(AI193+AI201+AI205+AI209+AI213+AI219,5)</f>
        <v>164235</v>
      </c>
      <c r="AJ220" s="54"/>
      <c r="AK220" s="34">
        <f>ROUND(AK193+AK201+AK205+AK209+AK213+AK219,5)</f>
        <v>24411.06</v>
      </c>
    </row>
    <row r="221" spans="1:37" x14ac:dyDescent="0.25">
      <c r="A221" s="1"/>
      <c r="B221" s="1"/>
      <c r="C221" s="1"/>
      <c r="D221" s="1"/>
      <c r="E221" s="1" t="s">
        <v>218</v>
      </c>
      <c r="F221" s="1"/>
      <c r="G221" s="1"/>
      <c r="H221" s="1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54"/>
      <c r="AK221" s="34"/>
    </row>
    <row r="222" spans="1:37" x14ac:dyDescent="0.25">
      <c r="A222" s="1"/>
      <c r="B222" s="1"/>
      <c r="C222" s="1"/>
      <c r="D222" s="1"/>
      <c r="E222" s="1"/>
      <c r="F222" s="1" t="s">
        <v>219</v>
      </c>
      <c r="G222" s="1"/>
      <c r="H222" s="1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54"/>
      <c r="AK222" s="34"/>
    </row>
    <row r="223" spans="1:37" x14ac:dyDescent="0.25">
      <c r="A223" s="1"/>
      <c r="B223" s="1"/>
      <c r="C223" s="1"/>
      <c r="D223" s="1"/>
      <c r="E223" s="1"/>
      <c r="F223" s="1"/>
      <c r="G223" s="1" t="s">
        <v>220</v>
      </c>
      <c r="H223" s="1"/>
      <c r="I223" s="34">
        <v>3705.33</v>
      </c>
      <c r="J223" s="34"/>
      <c r="K223" s="34">
        <v>4180</v>
      </c>
      <c r="L223" s="34"/>
      <c r="M223" s="34">
        <v>3878.82</v>
      </c>
      <c r="N223" s="34"/>
      <c r="O223" s="34">
        <v>4146.33</v>
      </c>
      <c r="P223" s="34"/>
      <c r="Q223" s="34">
        <v>4265.41</v>
      </c>
      <c r="R223" s="34"/>
      <c r="S223" s="34">
        <v>5489.83</v>
      </c>
      <c r="T223" s="34"/>
      <c r="U223" s="34">
        <v>3606.6</v>
      </c>
      <c r="V223" s="34"/>
      <c r="W223" s="34">
        <v>4771.3500000000004</v>
      </c>
      <c r="X223" s="34"/>
      <c r="Y223" s="34">
        <v>5069.05</v>
      </c>
      <c r="Z223" s="34"/>
      <c r="AA223" s="34">
        <v>6000</v>
      </c>
      <c r="AB223" s="34"/>
      <c r="AC223" s="34">
        <v>6000</v>
      </c>
      <c r="AD223" s="34"/>
      <c r="AE223" s="34">
        <f>3000*3</f>
        <v>9000</v>
      </c>
      <c r="AF223" s="34"/>
      <c r="AG223" s="34">
        <f t="shared" ref="AG223:AG228" si="40">ROUND(SUM(I223:AE223),5)</f>
        <v>60112.72</v>
      </c>
      <c r="AH223" s="34"/>
      <c r="AI223" s="34">
        <v>58120</v>
      </c>
      <c r="AJ223" s="54"/>
      <c r="AK223" s="34">
        <f t="shared" ref="AK223:AK227" si="41">+AG223-AI223</f>
        <v>1992.7200000000012</v>
      </c>
    </row>
    <row r="224" spans="1:37" x14ac:dyDescent="0.25">
      <c r="A224" s="1"/>
      <c r="B224" s="1"/>
      <c r="C224" s="1"/>
      <c r="D224" s="1"/>
      <c r="E224" s="1"/>
      <c r="F224" s="1"/>
      <c r="G224" s="1" t="s">
        <v>221</v>
      </c>
      <c r="H224" s="1"/>
      <c r="I224" s="34">
        <v>350.16</v>
      </c>
      <c r="J224" s="34"/>
      <c r="K224" s="34">
        <v>321.89999999999998</v>
      </c>
      <c r="L224" s="34"/>
      <c r="M224" s="34">
        <v>296.72000000000003</v>
      </c>
      <c r="N224" s="34"/>
      <c r="O224" s="34">
        <v>317.20999999999998</v>
      </c>
      <c r="P224" s="34"/>
      <c r="Q224" s="34">
        <v>326.29000000000002</v>
      </c>
      <c r="R224" s="34"/>
      <c r="S224" s="34">
        <v>427.63</v>
      </c>
      <c r="T224" s="34"/>
      <c r="U224" s="34">
        <v>275.89999999999998</v>
      </c>
      <c r="V224" s="34"/>
      <c r="W224" s="34">
        <v>365.01</v>
      </c>
      <c r="X224" s="34"/>
      <c r="Y224" s="34">
        <v>426.03</v>
      </c>
      <c r="Z224" s="34"/>
      <c r="AA224" s="34">
        <f>+AA223*0.0725</f>
        <v>434.99999999999994</v>
      </c>
      <c r="AB224" s="34"/>
      <c r="AC224" s="34">
        <f>+AC223*0.0725</f>
        <v>434.99999999999994</v>
      </c>
      <c r="AD224" s="34"/>
      <c r="AE224" s="34">
        <f>+AE223*0.0725</f>
        <v>652.5</v>
      </c>
      <c r="AF224" s="34"/>
      <c r="AG224" s="34">
        <f t="shared" si="40"/>
        <v>4629.3500000000004</v>
      </c>
      <c r="AH224" s="34"/>
      <c r="AI224" s="34">
        <v>4446</v>
      </c>
      <c r="AJ224" s="54"/>
      <c r="AK224" s="34">
        <f t="shared" si="41"/>
        <v>183.35000000000036</v>
      </c>
    </row>
    <row r="225" spans="1:37" x14ac:dyDescent="0.25">
      <c r="A225" s="1"/>
      <c r="B225" s="1"/>
      <c r="C225" s="1"/>
      <c r="D225" s="1"/>
      <c r="E225" s="1"/>
      <c r="F225" s="1"/>
      <c r="G225" s="1" t="s">
        <v>222</v>
      </c>
      <c r="H225" s="1"/>
      <c r="I225" s="34">
        <v>2365.6999999999998</v>
      </c>
      <c r="J225" s="34"/>
      <c r="K225" s="34">
        <v>2365.6999999999998</v>
      </c>
      <c r="L225" s="34"/>
      <c r="M225" s="34">
        <v>2282.8000000000002</v>
      </c>
      <c r="N225" s="34"/>
      <c r="O225" s="34">
        <v>2548.62</v>
      </c>
      <c r="P225" s="34"/>
      <c r="Q225" s="34">
        <v>2548.62</v>
      </c>
      <c r="R225" s="34"/>
      <c r="S225" s="34">
        <v>2548.62</v>
      </c>
      <c r="T225" s="34"/>
      <c r="U225" s="34">
        <v>2548.62</v>
      </c>
      <c r="V225" s="34"/>
      <c r="W225" s="34">
        <v>2673.82</v>
      </c>
      <c r="X225" s="34"/>
      <c r="Y225" s="34">
        <v>2423.42</v>
      </c>
      <c r="Z225" s="34"/>
      <c r="AA225" s="34">
        <v>2673.82</v>
      </c>
      <c r="AB225" s="34"/>
      <c r="AC225" s="34">
        <v>2673.82</v>
      </c>
      <c r="AD225" s="34"/>
      <c r="AE225" s="34">
        <v>2673.82</v>
      </c>
      <c r="AF225" s="34"/>
      <c r="AG225" s="34">
        <f t="shared" si="40"/>
        <v>30327.38</v>
      </c>
      <c r="AH225" s="34"/>
      <c r="AI225" s="34">
        <v>31226</v>
      </c>
      <c r="AJ225" s="54"/>
      <c r="AK225" s="34">
        <f t="shared" si="41"/>
        <v>-898.61999999999898</v>
      </c>
    </row>
    <row r="226" spans="1:37" x14ac:dyDescent="0.25">
      <c r="A226" s="1"/>
      <c r="B226" s="1"/>
      <c r="C226" s="1"/>
      <c r="D226" s="1"/>
      <c r="E226" s="1"/>
      <c r="F226" s="1"/>
      <c r="G226" s="1" t="s">
        <v>345</v>
      </c>
      <c r="H226" s="1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>
        <f t="shared" si="40"/>
        <v>0</v>
      </c>
      <c r="AH226" s="34"/>
      <c r="AI226" s="34">
        <v>200</v>
      </c>
      <c r="AJ226" s="54"/>
      <c r="AK226" s="34">
        <f t="shared" si="41"/>
        <v>-200</v>
      </c>
    </row>
    <row r="227" spans="1:37" ht="15.75" thickBot="1" x14ac:dyDescent="0.3">
      <c r="A227" s="1"/>
      <c r="B227" s="1"/>
      <c r="C227" s="1"/>
      <c r="D227" s="1"/>
      <c r="E227" s="1"/>
      <c r="F227" s="1"/>
      <c r="G227" s="1" t="s">
        <v>223</v>
      </c>
      <c r="H227" s="1"/>
      <c r="I227" s="55">
        <v>30.2</v>
      </c>
      <c r="J227" s="34"/>
      <c r="K227" s="55">
        <v>30.2</v>
      </c>
      <c r="L227" s="34"/>
      <c r="M227" s="55">
        <v>30.2</v>
      </c>
      <c r="N227" s="34"/>
      <c r="O227" s="55">
        <v>30.2</v>
      </c>
      <c r="P227" s="34"/>
      <c r="Q227" s="55">
        <v>30.2</v>
      </c>
      <c r="R227" s="34"/>
      <c r="S227" s="55">
        <v>175.06</v>
      </c>
      <c r="T227" s="34"/>
      <c r="U227" s="55">
        <v>175.06</v>
      </c>
      <c r="V227" s="34"/>
      <c r="W227" s="55">
        <v>175.06</v>
      </c>
      <c r="X227" s="34"/>
      <c r="Y227" s="55">
        <v>175.06</v>
      </c>
      <c r="Z227" s="34"/>
      <c r="AA227" s="55">
        <v>175.06</v>
      </c>
      <c r="AB227" s="34"/>
      <c r="AC227" s="55">
        <v>175.06</v>
      </c>
      <c r="AD227" s="34"/>
      <c r="AE227" s="55">
        <v>175.06</v>
      </c>
      <c r="AF227" s="34"/>
      <c r="AG227" s="55">
        <f t="shared" si="40"/>
        <v>1376.42</v>
      </c>
      <c r="AH227" s="34"/>
      <c r="AI227" s="55">
        <v>459</v>
      </c>
      <c r="AJ227" s="54"/>
      <c r="AK227" s="55">
        <f t="shared" si="41"/>
        <v>917.42000000000007</v>
      </c>
    </row>
    <row r="228" spans="1:37" x14ac:dyDescent="0.25">
      <c r="A228" s="1"/>
      <c r="B228" s="1"/>
      <c r="C228" s="1"/>
      <c r="D228" s="1"/>
      <c r="E228" s="1"/>
      <c r="F228" s="1" t="s">
        <v>224</v>
      </c>
      <c r="G228" s="1"/>
      <c r="H228" s="1"/>
      <c r="I228" s="34">
        <f>ROUND(SUM(I222:I227),5)</f>
        <v>6451.39</v>
      </c>
      <c r="J228" s="34"/>
      <c r="K228" s="34">
        <f>ROUND(SUM(K222:K227),5)</f>
        <v>6897.8</v>
      </c>
      <c r="L228" s="34"/>
      <c r="M228" s="34">
        <f>ROUND(SUM(M222:M227),5)</f>
        <v>6488.54</v>
      </c>
      <c r="N228" s="34"/>
      <c r="O228" s="34">
        <f>ROUND(SUM(O222:O227),5)</f>
        <v>7042.36</v>
      </c>
      <c r="P228" s="34"/>
      <c r="Q228" s="34">
        <f>ROUND(SUM(Q222:Q227),5)</f>
        <v>7170.52</v>
      </c>
      <c r="R228" s="34"/>
      <c r="S228" s="34">
        <f>ROUND(SUM(S222:S227),5)</f>
        <v>8641.14</v>
      </c>
      <c r="T228" s="34"/>
      <c r="U228" s="34">
        <f>ROUND(SUM(U222:U227),5)</f>
        <v>6606.18</v>
      </c>
      <c r="V228" s="34"/>
      <c r="W228" s="34">
        <f>ROUND(SUM(W222:W227),5)</f>
        <v>7985.24</v>
      </c>
      <c r="X228" s="34"/>
      <c r="Y228" s="34">
        <f>ROUND(SUM(Y222:Y227),5)</f>
        <v>8093.56</v>
      </c>
      <c r="Z228" s="34"/>
      <c r="AA228" s="34">
        <f>ROUND(SUM(AA222:AA227),5)</f>
        <v>9283.8799999999992</v>
      </c>
      <c r="AB228" s="34"/>
      <c r="AC228" s="34">
        <f>ROUND(SUM(AC222:AC227),5)</f>
        <v>9283.8799999999992</v>
      </c>
      <c r="AD228" s="34"/>
      <c r="AE228" s="34">
        <f>ROUND(SUM(AE222:AE227),5)</f>
        <v>12501.38</v>
      </c>
      <c r="AF228" s="34"/>
      <c r="AG228" s="34">
        <f t="shared" si="40"/>
        <v>96445.87</v>
      </c>
      <c r="AH228" s="34"/>
      <c r="AI228" s="34">
        <f>ROUND(SUM(AI222:AI227),5)</f>
        <v>94451</v>
      </c>
      <c r="AJ228" s="54"/>
      <c r="AK228" s="34">
        <f>ROUND(SUM(AK222:AK227),5)</f>
        <v>1994.87</v>
      </c>
    </row>
    <row r="229" spans="1:37" x14ac:dyDescent="0.25">
      <c r="A229" s="1"/>
      <c r="B229" s="1"/>
      <c r="C229" s="1"/>
      <c r="D229" s="1"/>
      <c r="E229" s="1"/>
      <c r="F229" s="1" t="s">
        <v>225</v>
      </c>
      <c r="G229" s="1"/>
      <c r="H229" s="1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54"/>
      <c r="AK229" s="34"/>
    </row>
    <row r="230" spans="1:37" x14ac:dyDescent="0.25">
      <c r="A230" s="1"/>
      <c r="B230" s="1"/>
      <c r="C230" s="1"/>
      <c r="D230" s="1"/>
      <c r="E230" s="1"/>
      <c r="F230" s="1"/>
      <c r="G230" s="1" t="s">
        <v>226</v>
      </c>
      <c r="H230" s="1"/>
      <c r="I230" s="34">
        <v>1609.58</v>
      </c>
      <c r="J230" s="34"/>
      <c r="K230" s="34">
        <v>3046.2</v>
      </c>
      <c r="L230" s="34"/>
      <c r="M230" s="34">
        <v>10820.78</v>
      </c>
      <c r="N230" s="34"/>
      <c r="O230" s="34">
        <v>15539.56</v>
      </c>
      <c r="P230" s="34"/>
      <c r="Q230" s="34">
        <v>22286.53</v>
      </c>
      <c r="R230" s="34"/>
      <c r="S230" s="34">
        <v>24468.31</v>
      </c>
      <c r="T230" s="34"/>
      <c r="U230" s="34">
        <v>2128.33</v>
      </c>
      <c r="V230" s="34"/>
      <c r="W230" s="34">
        <v>1211.3599999999999</v>
      </c>
      <c r="X230" s="34"/>
      <c r="Y230" s="34">
        <v>112.8</v>
      </c>
      <c r="Z230" s="34"/>
      <c r="AA230" s="34">
        <v>0</v>
      </c>
      <c r="AB230" s="34"/>
      <c r="AC230" s="34">
        <v>0</v>
      </c>
      <c r="AD230" s="34"/>
      <c r="AE230" s="34">
        <v>0</v>
      </c>
      <c r="AF230" s="34"/>
      <c r="AG230" s="34">
        <f>ROUND(SUM(I230:AE230),5)</f>
        <v>81223.45</v>
      </c>
      <c r="AH230" s="34"/>
      <c r="AI230" s="34">
        <v>114227</v>
      </c>
      <c r="AJ230" s="54"/>
      <c r="AK230" s="34">
        <f t="shared" ref="AK230:AK233" si="42">+AG230-AI230</f>
        <v>-33003.550000000003</v>
      </c>
    </row>
    <row r="231" spans="1:37" x14ac:dyDescent="0.25">
      <c r="A231" s="1"/>
      <c r="B231" s="1"/>
      <c r="C231" s="1"/>
      <c r="D231" s="1"/>
      <c r="E231" s="1"/>
      <c r="F231" s="1"/>
      <c r="G231" s="1" t="s">
        <v>227</v>
      </c>
      <c r="H231" s="1"/>
      <c r="I231" s="34">
        <v>152.1</v>
      </c>
      <c r="J231" s="34"/>
      <c r="K231" s="34">
        <v>287.87</v>
      </c>
      <c r="L231" s="34"/>
      <c r="M231" s="34">
        <v>890.2</v>
      </c>
      <c r="N231" s="34"/>
      <c r="O231" s="34">
        <v>944.61</v>
      </c>
      <c r="P231" s="34"/>
      <c r="Q231" s="34">
        <v>991.79</v>
      </c>
      <c r="R231" s="34"/>
      <c r="S231" s="34">
        <v>1345.97</v>
      </c>
      <c r="T231" s="34"/>
      <c r="U231" s="34">
        <v>194.75</v>
      </c>
      <c r="V231" s="34"/>
      <c r="W231" s="34">
        <v>99.19</v>
      </c>
      <c r="X231" s="34"/>
      <c r="Y231" s="34">
        <v>10.66</v>
      </c>
      <c r="Z231" s="34"/>
      <c r="AA231" s="34">
        <v>0</v>
      </c>
      <c r="AB231" s="34"/>
      <c r="AC231" s="34">
        <v>0</v>
      </c>
      <c r="AD231" s="34"/>
      <c r="AE231" s="34">
        <v>0</v>
      </c>
      <c r="AF231" s="34"/>
      <c r="AG231" s="34">
        <f>ROUND(SUM(I231:AE231),5)</f>
        <v>4917.1400000000003</v>
      </c>
      <c r="AH231" s="34"/>
      <c r="AI231" s="34">
        <v>10566</v>
      </c>
      <c r="AJ231" s="54"/>
      <c r="AK231" s="34">
        <f t="shared" si="42"/>
        <v>-5648.86</v>
      </c>
    </row>
    <row r="232" spans="1:37" x14ac:dyDescent="0.25">
      <c r="A232" s="1"/>
      <c r="B232" s="1"/>
      <c r="C232" s="1"/>
      <c r="D232" s="1"/>
      <c r="E232" s="1"/>
      <c r="F232" s="1"/>
      <c r="G232" s="1" t="s">
        <v>228</v>
      </c>
      <c r="H232" s="1"/>
      <c r="I232" s="34">
        <v>344</v>
      </c>
      <c r="J232" s="34"/>
      <c r="K232" s="34">
        <v>330</v>
      </c>
      <c r="L232" s="34"/>
      <c r="M232" s="34">
        <v>304.02</v>
      </c>
      <c r="N232" s="34"/>
      <c r="O232" s="34">
        <v>0</v>
      </c>
      <c r="P232" s="34"/>
      <c r="Q232" s="34">
        <v>270.08999999999997</v>
      </c>
      <c r="R232" s="34"/>
      <c r="S232" s="34">
        <v>0</v>
      </c>
      <c r="T232" s="34"/>
      <c r="U232" s="34">
        <v>0</v>
      </c>
      <c r="V232" s="34"/>
      <c r="W232" s="34">
        <v>0</v>
      </c>
      <c r="X232" s="34"/>
      <c r="Y232" s="34">
        <v>0</v>
      </c>
      <c r="Z232" s="34"/>
      <c r="AA232" s="34">
        <v>0</v>
      </c>
      <c r="AB232" s="34"/>
      <c r="AC232" s="34">
        <v>0</v>
      </c>
      <c r="AD232" s="34"/>
      <c r="AE232" s="34">
        <v>0</v>
      </c>
      <c r="AF232" s="34"/>
      <c r="AG232" s="34">
        <f>ROUND(SUM(I232:AE232),5)</f>
        <v>1248.1099999999999</v>
      </c>
      <c r="AH232" s="34"/>
      <c r="AI232" s="34">
        <v>4000</v>
      </c>
      <c r="AJ232" s="54"/>
      <c r="AK232" s="34">
        <f t="shared" si="42"/>
        <v>-2751.8900000000003</v>
      </c>
    </row>
    <row r="233" spans="1:37" ht="15.75" thickBot="1" x14ac:dyDescent="0.3">
      <c r="A233" s="1"/>
      <c r="B233" s="1"/>
      <c r="C233" s="1"/>
      <c r="D233" s="1"/>
      <c r="E233" s="1"/>
      <c r="F233" s="1"/>
      <c r="G233" s="1" t="s">
        <v>229</v>
      </c>
      <c r="H233" s="1"/>
      <c r="I233" s="55">
        <v>32.89</v>
      </c>
      <c r="J233" s="34"/>
      <c r="K233" s="55">
        <v>32.89</v>
      </c>
      <c r="L233" s="34"/>
      <c r="M233" s="55">
        <v>32.89</v>
      </c>
      <c r="N233" s="34"/>
      <c r="O233" s="55">
        <v>32.89</v>
      </c>
      <c r="P233" s="34"/>
      <c r="Q233" s="55">
        <v>32.89</v>
      </c>
      <c r="R233" s="34"/>
      <c r="S233" s="55">
        <v>110.61</v>
      </c>
      <c r="T233" s="34"/>
      <c r="U233" s="55">
        <v>110.61</v>
      </c>
      <c r="V233" s="34"/>
      <c r="W233" s="55">
        <v>110.61</v>
      </c>
      <c r="X233" s="34"/>
      <c r="Y233" s="55">
        <v>110.61</v>
      </c>
      <c r="Z233" s="34"/>
      <c r="AA233" s="55">
        <v>110.61</v>
      </c>
      <c r="AB233" s="34"/>
      <c r="AC233" s="55">
        <v>110.61</v>
      </c>
      <c r="AD233" s="34"/>
      <c r="AE233" s="55">
        <v>110.61</v>
      </c>
      <c r="AF233" s="34"/>
      <c r="AG233" s="55">
        <f>ROUND(SUM(I233:AE233),5)</f>
        <v>938.72</v>
      </c>
      <c r="AH233" s="34"/>
      <c r="AI233" s="55">
        <v>902</v>
      </c>
      <c r="AJ233" s="54"/>
      <c r="AK233" s="55">
        <f t="shared" si="42"/>
        <v>36.720000000000027</v>
      </c>
    </row>
    <row r="234" spans="1:37" x14ac:dyDescent="0.25">
      <c r="A234" s="1"/>
      <c r="B234" s="1"/>
      <c r="C234" s="1"/>
      <c r="D234" s="1"/>
      <c r="E234" s="1"/>
      <c r="F234" s="1" t="s">
        <v>230</v>
      </c>
      <c r="G234" s="1"/>
      <c r="H234" s="1"/>
      <c r="I234" s="34">
        <f>ROUND(SUM(I229:I233),5)</f>
        <v>2138.5700000000002</v>
      </c>
      <c r="J234" s="34"/>
      <c r="K234" s="34">
        <f>ROUND(SUM(K229:K233),5)</f>
        <v>3696.96</v>
      </c>
      <c r="L234" s="34"/>
      <c r="M234" s="34">
        <f>ROUND(SUM(M229:M233),5)</f>
        <v>12047.89</v>
      </c>
      <c r="N234" s="34"/>
      <c r="O234" s="34">
        <f>ROUND(SUM(O229:O233),5)</f>
        <v>16517.060000000001</v>
      </c>
      <c r="P234" s="34"/>
      <c r="Q234" s="34">
        <f>ROUND(SUM(Q229:Q233),5)</f>
        <v>23581.3</v>
      </c>
      <c r="R234" s="34"/>
      <c r="S234" s="34">
        <f>ROUND(SUM(S229:S233),5)</f>
        <v>25924.89</v>
      </c>
      <c r="T234" s="34"/>
      <c r="U234" s="34">
        <f>ROUND(SUM(U229:U233),5)</f>
        <v>2433.69</v>
      </c>
      <c r="V234" s="34"/>
      <c r="W234" s="34">
        <f>ROUND(SUM(W229:W233),5)</f>
        <v>1421.16</v>
      </c>
      <c r="X234" s="34"/>
      <c r="Y234" s="34">
        <f>ROUND(SUM(Y229:Y233),5)</f>
        <v>234.07</v>
      </c>
      <c r="Z234" s="34"/>
      <c r="AA234" s="34">
        <f>ROUND(SUM(AA229:AA233),5)</f>
        <v>110.61</v>
      </c>
      <c r="AB234" s="34"/>
      <c r="AC234" s="34">
        <f>ROUND(SUM(AC229:AC233),5)</f>
        <v>110.61</v>
      </c>
      <c r="AD234" s="34"/>
      <c r="AE234" s="34">
        <f>ROUND(SUM(AE229:AE233),5)</f>
        <v>110.61</v>
      </c>
      <c r="AF234" s="34"/>
      <c r="AG234" s="34">
        <f>ROUND(SUM(I234:AE234),5)</f>
        <v>88327.42</v>
      </c>
      <c r="AH234" s="34"/>
      <c r="AI234" s="34">
        <f>ROUND(SUM(AI229:AI233),5)</f>
        <v>129695</v>
      </c>
      <c r="AJ234" s="54"/>
      <c r="AK234" s="34">
        <f>ROUND(SUM(AK229:AK233),5)</f>
        <v>-41367.58</v>
      </c>
    </row>
    <row r="235" spans="1:37" x14ac:dyDescent="0.25">
      <c r="A235" s="1"/>
      <c r="B235" s="1"/>
      <c r="C235" s="1"/>
      <c r="D235" s="1"/>
      <c r="E235" s="1"/>
      <c r="F235" s="1" t="s">
        <v>231</v>
      </c>
      <c r="G235" s="1"/>
      <c r="H235" s="1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54"/>
      <c r="AK235" s="34"/>
    </row>
    <row r="236" spans="1:37" x14ac:dyDescent="0.25">
      <c r="A236" s="1"/>
      <c r="B236" s="1"/>
      <c r="C236" s="1"/>
      <c r="D236" s="1"/>
      <c r="E236" s="1"/>
      <c r="F236" s="1"/>
      <c r="G236" s="1" t="s">
        <v>232</v>
      </c>
      <c r="H236" s="1"/>
      <c r="I236" s="34">
        <v>668.28</v>
      </c>
      <c r="J236" s="34"/>
      <c r="K236" s="34">
        <v>879.55</v>
      </c>
      <c r="L236" s="34"/>
      <c r="M236" s="34">
        <v>608.27</v>
      </c>
      <c r="N236" s="34"/>
      <c r="O236" s="34">
        <v>620.79</v>
      </c>
      <c r="P236" s="34"/>
      <c r="Q236" s="34">
        <v>929.64</v>
      </c>
      <c r="R236" s="34"/>
      <c r="S236" s="34">
        <v>453.24</v>
      </c>
      <c r="T236" s="34"/>
      <c r="U236" s="34">
        <v>899.36</v>
      </c>
      <c r="V236" s="34"/>
      <c r="W236" s="34">
        <v>969.08</v>
      </c>
      <c r="X236" s="34"/>
      <c r="Y236" s="34">
        <v>717.43</v>
      </c>
      <c r="Z236" s="34"/>
      <c r="AA236" s="34">
        <v>1000</v>
      </c>
      <c r="AB236" s="34"/>
      <c r="AC236" s="34">
        <v>1000</v>
      </c>
      <c r="AD236" s="34"/>
      <c r="AE236" s="34">
        <v>1000</v>
      </c>
      <c r="AF236" s="34"/>
      <c r="AG236" s="34">
        <f>ROUND(SUM(I236:AE236),5)</f>
        <v>9745.64</v>
      </c>
      <c r="AH236" s="34"/>
      <c r="AI236" s="34">
        <v>13000</v>
      </c>
      <c r="AJ236" s="54"/>
      <c r="AK236" s="34">
        <f t="shared" ref="AK236:AK239" si="43">+AG236-AI236</f>
        <v>-3254.3600000000006</v>
      </c>
    </row>
    <row r="237" spans="1:37" x14ac:dyDescent="0.25">
      <c r="A237" s="1"/>
      <c r="B237" s="1"/>
      <c r="C237" s="1"/>
      <c r="D237" s="1"/>
      <c r="E237" s="1"/>
      <c r="F237" s="1"/>
      <c r="G237" s="1" t="s">
        <v>233</v>
      </c>
      <c r="H237" s="1"/>
      <c r="I237" s="34">
        <v>240</v>
      </c>
      <c r="J237" s="34"/>
      <c r="K237" s="34">
        <v>0</v>
      </c>
      <c r="L237" s="34"/>
      <c r="M237" s="34">
        <v>393.34</v>
      </c>
      <c r="N237" s="34"/>
      <c r="O237" s="34">
        <v>326.66000000000003</v>
      </c>
      <c r="P237" s="34"/>
      <c r="Q237" s="34">
        <v>300</v>
      </c>
      <c r="R237" s="34"/>
      <c r="S237" s="34">
        <v>0</v>
      </c>
      <c r="T237" s="34"/>
      <c r="U237" s="34">
        <v>180</v>
      </c>
      <c r="V237" s="34"/>
      <c r="W237" s="34">
        <v>480</v>
      </c>
      <c r="X237" s="34"/>
      <c r="Y237" s="34"/>
      <c r="Z237" s="34"/>
      <c r="AA237" s="34">
        <v>450</v>
      </c>
      <c r="AB237" s="34"/>
      <c r="AC237" s="34">
        <v>450</v>
      </c>
      <c r="AD237" s="34"/>
      <c r="AE237" s="34">
        <v>450</v>
      </c>
      <c r="AF237" s="34"/>
      <c r="AG237" s="34">
        <f>ROUND(SUM(I237:AE237),5)</f>
        <v>3270</v>
      </c>
      <c r="AH237" s="34"/>
      <c r="AI237" s="34">
        <v>3600</v>
      </c>
      <c r="AJ237" s="54"/>
      <c r="AK237" s="34">
        <f t="shared" si="43"/>
        <v>-330</v>
      </c>
    </row>
    <row r="238" spans="1:37" x14ac:dyDescent="0.25">
      <c r="A238" s="1"/>
      <c r="B238" s="1"/>
      <c r="C238" s="1"/>
      <c r="D238" s="1"/>
      <c r="E238" s="1"/>
      <c r="F238" s="1"/>
      <c r="G238" s="1" t="s">
        <v>346</v>
      </c>
      <c r="H238" s="1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>
        <f>ROUND(SUM(I238:AE238),5)</f>
        <v>0</v>
      </c>
      <c r="AH238" s="34"/>
      <c r="AI238" s="34">
        <v>450</v>
      </c>
      <c r="AJ238" s="54"/>
      <c r="AK238" s="34">
        <f t="shared" si="43"/>
        <v>-450</v>
      </c>
    </row>
    <row r="239" spans="1:37" ht="15.75" thickBot="1" x14ac:dyDescent="0.3">
      <c r="A239" s="1"/>
      <c r="B239" s="1"/>
      <c r="C239" s="1"/>
      <c r="D239" s="1"/>
      <c r="E239" s="1"/>
      <c r="F239" s="1"/>
      <c r="G239" s="1" t="s">
        <v>234</v>
      </c>
      <c r="H239" s="1"/>
      <c r="I239" s="55">
        <v>1198.49</v>
      </c>
      <c r="J239" s="34"/>
      <c r="K239" s="55">
        <v>1086.25</v>
      </c>
      <c r="L239" s="34"/>
      <c r="M239" s="55">
        <v>216.48</v>
      </c>
      <c r="N239" s="34"/>
      <c r="O239" s="55">
        <v>0</v>
      </c>
      <c r="P239" s="34"/>
      <c r="Q239" s="55">
        <v>0</v>
      </c>
      <c r="R239" s="34"/>
      <c r="S239" s="55">
        <v>0</v>
      </c>
      <c r="T239" s="34"/>
      <c r="U239" s="55">
        <v>0</v>
      </c>
      <c r="V239" s="34"/>
      <c r="W239" s="55">
        <v>0</v>
      </c>
      <c r="X239" s="34"/>
      <c r="Y239" s="55">
        <v>0</v>
      </c>
      <c r="Z239" s="34"/>
      <c r="AA239" s="55">
        <v>0</v>
      </c>
      <c r="AB239" s="34"/>
      <c r="AC239" s="55">
        <v>0</v>
      </c>
      <c r="AD239" s="34"/>
      <c r="AE239" s="55">
        <v>0</v>
      </c>
      <c r="AF239" s="34"/>
      <c r="AG239" s="55">
        <f>ROUND(SUM(I239:AE239),5)</f>
        <v>2501.2199999999998</v>
      </c>
      <c r="AH239" s="34"/>
      <c r="AI239" s="55">
        <v>7500</v>
      </c>
      <c r="AJ239" s="54"/>
      <c r="AK239" s="55">
        <f t="shared" si="43"/>
        <v>-4998.7800000000007</v>
      </c>
    </row>
    <row r="240" spans="1:37" x14ac:dyDescent="0.25">
      <c r="A240" s="1"/>
      <c r="B240" s="1"/>
      <c r="C240" s="1"/>
      <c r="D240" s="1"/>
      <c r="E240" s="1"/>
      <c r="F240" s="1" t="s">
        <v>235</v>
      </c>
      <c r="G240" s="1"/>
      <c r="H240" s="1"/>
      <c r="I240" s="34">
        <f>ROUND(SUM(I235:I239),5)</f>
        <v>2106.77</v>
      </c>
      <c r="J240" s="34"/>
      <c r="K240" s="34">
        <f>ROUND(SUM(K235:K239),5)</f>
        <v>1965.8</v>
      </c>
      <c r="L240" s="34"/>
      <c r="M240" s="34">
        <f>ROUND(SUM(M235:M239),5)</f>
        <v>1218.0899999999999</v>
      </c>
      <c r="N240" s="34"/>
      <c r="O240" s="34">
        <f>ROUND(SUM(O235:O239),5)</f>
        <v>947.45</v>
      </c>
      <c r="P240" s="34"/>
      <c r="Q240" s="34">
        <f>ROUND(SUM(Q235:Q239),5)</f>
        <v>1229.6400000000001</v>
      </c>
      <c r="R240" s="34"/>
      <c r="S240" s="34">
        <f>ROUND(SUM(S235:S239),5)</f>
        <v>453.24</v>
      </c>
      <c r="T240" s="34"/>
      <c r="U240" s="34">
        <f>ROUND(SUM(U235:U239),5)</f>
        <v>1079.3599999999999</v>
      </c>
      <c r="V240" s="34"/>
      <c r="W240" s="34">
        <f>ROUND(SUM(W235:W239),5)</f>
        <v>1449.08</v>
      </c>
      <c r="X240" s="34"/>
      <c r="Y240" s="34">
        <f>ROUND(SUM(Y235:Y239),5)</f>
        <v>717.43</v>
      </c>
      <c r="Z240" s="34"/>
      <c r="AA240" s="34">
        <f>ROUND(SUM(AA235:AA239),5)</f>
        <v>1450</v>
      </c>
      <c r="AB240" s="34"/>
      <c r="AC240" s="34">
        <f>ROUND(SUM(AC235:AC239),5)</f>
        <v>1450</v>
      </c>
      <c r="AD240" s="34"/>
      <c r="AE240" s="34">
        <f>ROUND(SUM(AE235:AE239),5)</f>
        <v>1450</v>
      </c>
      <c r="AF240" s="34"/>
      <c r="AG240" s="34">
        <f>ROUND(SUM(I240:AE240),5)</f>
        <v>15516.86</v>
      </c>
      <c r="AH240" s="34"/>
      <c r="AI240" s="34">
        <f>ROUND(SUM(AI235:AI239),5)</f>
        <v>24550</v>
      </c>
      <c r="AJ240" s="54"/>
      <c r="AK240" s="34">
        <f>ROUND(SUM(AK235:AK239),5)</f>
        <v>-9033.14</v>
      </c>
    </row>
    <row r="241" spans="1:37" x14ac:dyDescent="0.25">
      <c r="A241" s="1"/>
      <c r="B241" s="1"/>
      <c r="C241" s="1"/>
      <c r="D241" s="1"/>
      <c r="E241" s="1"/>
      <c r="F241" s="1" t="s">
        <v>236</v>
      </c>
      <c r="G241" s="1"/>
      <c r="H241" s="1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54"/>
      <c r="AK241" s="34"/>
    </row>
    <row r="242" spans="1:37" x14ac:dyDescent="0.25">
      <c r="A242" s="1"/>
      <c r="B242" s="1"/>
      <c r="C242" s="1"/>
      <c r="D242" s="1"/>
      <c r="E242" s="1"/>
      <c r="F242" s="1"/>
      <c r="G242" s="1" t="s">
        <v>237</v>
      </c>
      <c r="H242" s="1"/>
      <c r="I242" s="34">
        <v>0</v>
      </c>
      <c r="J242" s="34"/>
      <c r="K242" s="34">
        <v>0</v>
      </c>
      <c r="L242" s="34"/>
      <c r="M242" s="34">
        <v>0</v>
      </c>
      <c r="N242" s="34"/>
      <c r="O242" s="34">
        <v>0</v>
      </c>
      <c r="P242" s="34"/>
      <c r="Q242" s="34">
        <v>13.48</v>
      </c>
      <c r="R242" s="34"/>
      <c r="S242" s="34">
        <v>0</v>
      </c>
      <c r="T242" s="34"/>
      <c r="U242" s="34">
        <v>0</v>
      </c>
      <c r="V242" s="34"/>
      <c r="W242" s="34">
        <v>0</v>
      </c>
      <c r="X242" s="34"/>
      <c r="Y242" s="34">
        <v>0</v>
      </c>
      <c r="Z242" s="34"/>
      <c r="AA242" s="34">
        <v>0</v>
      </c>
      <c r="AB242" s="34"/>
      <c r="AC242" s="34">
        <v>0</v>
      </c>
      <c r="AD242" s="34"/>
      <c r="AE242" s="34">
        <v>0</v>
      </c>
      <c r="AF242" s="34"/>
      <c r="AG242" s="34">
        <f>ROUND(SUM(I242:AE242),5)</f>
        <v>13.48</v>
      </c>
      <c r="AH242" s="34"/>
      <c r="AI242" s="34">
        <v>750</v>
      </c>
      <c r="AJ242" s="54"/>
      <c r="AK242" s="34">
        <f t="shared" ref="AK242:AK243" si="44">+AG242-AI242</f>
        <v>-736.52</v>
      </c>
    </row>
    <row r="243" spans="1:37" ht="15.75" thickBot="1" x14ac:dyDescent="0.3">
      <c r="A243" s="1"/>
      <c r="B243" s="1"/>
      <c r="C243" s="1"/>
      <c r="D243" s="1"/>
      <c r="E243" s="1"/>
      <c r="F243" s="1"/>
      <c r="G243" s="1" t="s">
        <v>238</v>
      </c>
      <c r="H243" s="1"/>
      <c r="I243" s="55">
        <v>143.97</v>
      </c>
      <c r="J243" s="34"/>
      <c r="K243" s="55">
        <v>12.28</v>
      </c>
      <c r="L243" s="34"/>
      <c r="M243" s="55">
        <v>0</v>
      </c>
      <c r="N243" s="34"/>
      <c r="O243" s="55">
        <v>0</v>
      </c>
      <c r="P243" s="34"/>
      <c r="Q243" s="55">
        <v>0</v>
      </c>
      <c r="R243" s="34"/>
      <c r="S243" s="55">
        <v>0</v>
      </c>
      <c r="T243" s="34"/>
      <c r="U243" s="55">
        <v>0</v>
      </c>
      <c r="V243" s="34"/>
      <c r="W243" s="55">
        <v>0</v>
      </c>
      <c r="X243" s="34"/>
      <c r="Y243" s="55">
        <v>0</v>
      </c>
      <c r="Z243" s="34"/>
      <c r="AA243" s="55">
        <v>0</v>
      </c>
      <c r="AB243" s="34"/>
      <c r="AC243" s="55">
        <v>0</v>
      </c>
      <c r="AD243" s="34"/>
      <c r="AE243" s="55">
        <v>0</v>
      </c>
      <c r="AF243" s="34"/>
      <c r="AG243" s="55">
        <f>ROUND(SUM(I243:AE243),5)</f>
        <v>156.25</v>
      </c>
      <c r="AH243" s="34"/>
      <c r="AI243" s="55">
        <v>1000</v>
      </c>
      <c r="AJ243" s="54"/>
      <c r="AK243" s="55">
        <f t="shared" si="44"/>
        <v>-843.75</v>
      </c>
    </row>
    <row r="244" spans="1:37" x14ac:dyDescent="0.25">
      <c r="A244" s="1"/>
      <c r="B244" s="1"/>
      <c r="C244" s="1"/>
      <c r="D244" s="1"/>
      <c r="E244" s="1"/>
      <c r="F244" s="1" t="s">
        <v>239</v>
      </c>
      <c r="G244" s="1"/>
      <c r="H244" s="1"/>
      <c r="I244" s="34">
        <f>ROUND(SUM(I241:I243),5)</f>
        <v>143.97</v>
      </c>
      <c r="J244" s="34"/>
      <c r="K244" s="34">
        <f>ROUND(SUM(K241:K243),5)</f>
        <v>12.28</v>
      </c>
      <c r="L244" s="34"/>
      <c r="M244" s="34">
        <f>ROUND(SUM(M241:M243),5)</f>
        <v>0</v>
      </c>
      <c r="N244" s="34"/>
      <c r="O244" s="34">
        <f>ROUND(SUM(O241:O243),5)</f>
        <v>0</v>
      </c>
      <c r="P244" s="34"/>
      <c r="Q244" s="34">
        <f>ROUND(SUM(Q241:Q243),5)</f>
        <v>13.48</v>
      </c>
      <c r="R244" s="34"/>
      <c r="S244" s="34">
        <f>ROUND(SUM(S241:S243),5)</f>
        <v>0</v>
      </c>
      <c r="T244" s="34"/>
      <c r="U244" s="34">
        <f>ROUND(SUM(U241:U243),5)</f>
        <v>0</v>
      </c>
      <c r="V244" s="34"/>
      <c r="W244" s="34">
        <f>ROUND(SUM(W241:W243),5)</f>
        <v>0</v>
      </c>
      <c r="X244" s="34"/>
      <c r="Y244" s="34">
        <f>ROUND(SUM(Y241:Y243),5)</f>
        <v>0</v>
      </c>
      <c r="Z244" s="34"/>
      <c r="AA244" s="34">
        <f>ROUND(SUM(AA241:AA243),5)</f>
        <v>0</v>
      </c>
      <c r="AB244" s="34"/>
      <c r="AC244" s="34">
        <f>ROUND(SUM(AC241:AC243),5)</f>
        <v>0</v>
      </c>
      <c r="AD244" s="34"/>
      <c r="AE244" s="34">
        <f>ROUND(SUM(AE241:AE243),5)</f>
        <v>0</v>
      </c>
      <c r="AF244" s="34"/>
      <c r="AG244" s="34">
        <f>ROUND(SUM(I244:AE244),5)</f>
        <v>169.73</v>
      </c>
      <c r="AH244" s="34"/>
      <c r="AI244" s="34">
        <f>ROUND(SUM(AI241:AI243),5)</f>
        <v>1750</v>
      </c>
      <c r="AJ244" s="54"/>
      <c r="AK244" s="34">
        <f>ROUND(SUM(AK241:AK243),5)</f>
        <v>-1580.27</v>
      </c>
    </row>
    <row r="245" spans="1:37" x14ac:dyDescent="0.25">
      <c r="A245" s="1"/>
      <c r="B245" s="1"/>
      <c r="C245" s="1"/>
      <c r="D245" s="1"/>
      <c r="E245" s="1"/>
      <c r="F245" s="1" t="s">
        <v>240</v>
      </c>
      <c r="G245" s="1"/>
      <c r="H245" s="1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54"/>
      <c r="AK245" s="34"/>
    </row>
    <row r="246" spans="1:37" x14ac:dyDescent="0.25">
      <c r="A246" s="1"/>
      <c r="B246" s="1"/>
      <c r="C246" s="1"/>
      <c r="D246" s="1"/>
      <c r="E246" s="1"/>
      <c r="F246" s="1"/>
      <c r="G246" s="1" t="s">
        <v>241</v>
      </c>
      <c r="H246" s="1"/>
      <c r="I246" s="34">
        <v>0</v>
      </c>
      <c r="J246" s="34"/>
      <c r="K246" s="34">
        <v>26.89</v>
      </c>
      <c r="L246" s="34"/>
      <c r="M246" s="34">
        <v>26.89</v>
      </c>
      <c r="N246" s="34"/>
      <c r="O246" s="34">
        <v>26.89</v>
      </c>
      <c r="P246" s="34"/>
      <c r="Q246" s="34">
        <v>0</v>
      </c>
      <c r="R246" s="34"/>
      <c r="S246" s="34">
        <v>0</v>
      </c>
      <c r="T246" s="34"/>
      <c r="U246" s="34">
        <v>26.89</v>
      </c>
      <c r="V246" s="34"/>
      <c r="W246" s="34">
        <v>26.89</v>
      </c>
      <c r="X246" s="34"/>
      <c r="Y246" s="34"/>
      <c r="Z246" s="34"/>
      <c r="AA246" s="34">
        <v>62.5</v>
      </c>
      <c r="AB246" s="34"/>
      <c r="AC246" s="34">
        <v>62.5</v>
      </c>
      <c r="AD246" s="34"/>
      <c r="AE246" s="34">
        <v>62.5</v>
      </c>
      <c r="AF246" s="34"/>
      <c r="AG246" s="34">
        <f t="shared" ref="AG246:AG252" si="45">ROUND(SUM(I246:AE246),5)</f>
        <v>321.95</v>
      </c>
      <c r="AH246" s="34"/>
      <c r="AI246" s="34">
        <v>500</v>
      </c>
      <c r="AJ246" s="54"/>
      <c r="AK246" s="34">
        <f t="shared" ref="AK246:AK250" si="46">+AG246-AI246</f>
        <v>-178.05</v>
      </c>
    </row>
    <row r="247" spans="1:37" x14ac:dyDescent="0.25">
      <c r="A247" s="1"/>
      <c r="B247" s="1"/>
      <c r="C247" s="1"/>
      <c r="D247" s="1"/>
      <c r="E247" s="1"/>
      <c r="F247" s="1"/>
      <c r="G247" s="1" t="s">
        <v>347</v>
      </c>
      <c r="H247" s="1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>
        <f t="shared" si="45"/>
        <v>0</v>
      </c>
      <c r="AH247" s="34"/>
      <c r="AI247" s="34">
        <v>1000</v>
      </c>
      <c r="AJ247" s="54"/>
      <c r="AK247" s="34">
        <f t="shared" si="46"/>
        <v>-1000</v>
      </c>
    </row>
    <row r="248" spans="1:37" x14ac:dyDescent="0.25">
      <c r="A248" s="1"/>
      <c r="B248" s="1"/>
      <c r="C248" s="1"/>
      <c r="D248" s="1"/>
      <c r="E248" s="1"/>
      <c r="F248" s="1"/>
      <c r="G248" s="1" t="s">
        <v>242</v>
      </c>
      <c r="H248" s="1"/>
      <c r="I248" s="34">
        <v>1509.05</v>
      </c>
      <c r="J248" s="34"/>
      <c r="K248" s="34">
        <v>706.67</v>
      </c>
      <c r="L248" s="34"/>
      <c r="M248" s="34">
        <v>8.16</v>
      </c>
      <c r="N248" s="34"/>
      <c r="O248" s="34">
        <v>268.35000000000002</v>
      </c>
      <c r="P248" s="34"/>
      <c r="Q248" s="34">
        <v>400.69</v>
      </c>
      <c r="R248" s="34"/>
      <c r="S248" s="34">
        <v>40.54</v>
      </c>
      <c r="T248" s="34"/>
      <c r="U248" s="34">
        <v>-1085.54</v>
      </c>
      <c r="V248" s="34"/>
      <c r="W248" s="34">
        <v>648.96</v>
      </c>
      <c r="X248" s="34"/>
      <c r="Y248" s="34">
        <v>8.16</v>
      </c>
      <c r="Z248" s="34"/>
      <c r="AA248" s="34">
        <v>937.5</v>
      </c>
      <c r="AB248" s="34"/>
      <c r="AC248" s="34">
        <v>937.5</v>
      </c>
      <c r="AD248" s="34"/>
      <c r="AE248" s="34">
        <v>937.5</v>
      </c>
      <c r="AF248" s="34"/>
      <c r="AG248" s="34">
        <f t="shared" si="45"/>
        <v>5317.54</v>
      </c>
      <c r="AH248" s="34"/>
      <c r="AI248" s="34">
        <v>7500</v>
      </c>
      <c r="AJ248" s="54"/>
      <c r="AK248" s="34">
        <f t="shared" si="46"/>
        <v>-2182.46</v>
      </c>
    </row>
    <row r="249" spans="1:37" x14ac:dyDescent="0.25">
      <c r="A249" s="1"/>
      <c r="B249" s="1"/>
      <c r="C249" s="1"/>
      <c r="D249" s="1"/>
      <c r="E249" s="1"/>
      <c r="F249" s="1"/>
      <c r="G249" s="1" t="s">
        <v>243</v>
      </c>
      <c r="H249" s="1"/>
      <c r="I249" s="34">
        <v>0</v>
      </c>
      <c r="J249" s="34"/>
      <c r="K249" s="34">
        <v>0</v>
      </c>
      <c r="L249" s="34"/>
      <c r="M249" s="34">
        <v>62</v>
      </c>
      <c r="N249" s="34"/>
      <c r="O249" s="34">
        <v>0</v>
      </c>
      <c r="P249" s="34"/>
      <c r="Q249" s="34">
        <v>269.83</v>
      </c>
      <c r="R249" s="34"/>
      <c r="S249" s="34">
        <v>0</v>
      </c>
      <c r="T249" s="34"/>
      <c r="U249" s="34">
        <v>0</v>
      </c>
      <c r="V249" s="34"/>
      <c r="W249" s="34">
        <v>0</v>
      </c>
      <c r="X249" s="34"/>
      <c r="Y249" s="34">
        <v>0</v>
      </c>
      <c r="Z249" s="34"/>
      <c r="AA249" s="34">
        <v>187.5</v>
      </c>
      <c r="AB249" s="34"/>
      <c r="AC249" s="34">
        <v>187.5</v>
      </c>
      <c r="AD249" s="34"/>
      <c r="AE249" s="34">
        <v>187.5</v>
      </c>
      <c r="AF249" s="34"/>
      <c r="AG249" s="34">
        <f t="shared" si="45"/>
        <v>894.33</v>
      </c>
      <c r="AH249" s="34"/>
      <c r="AI249" s="34">
        <v>1500</v>
      </c>
      <c r="AJ249" s="54"/>
      <c r="AK249" s="34">
        <f t="shared" si="46"/>
        <v>-605.66999999999996</v>
      </c>
    </row>
    <row r="250" spans="1:37" ht="15.75" thickBot="1" x14ac:dyDescent="0.3">
      <c r="A250" s="1"/>
      <c r="B250" s="1"/>
      <c r="C250" s="1"/>
      <c r="D250" s="1"/>
      <c r="E250" s="1"/>
      <c r="F250" s="1"/>
      <c r="G250" s="1" t="s">
        <v>244</v>
      </c>
      <c r="H250" s="1"/>
      <c r="I250" s="34">
        <v>0</v>
      </c>
      <c r="J250" s="34"/>
      <c r="K250" s="34">
        <v>0</v>
      </c>
      <c r="L250" s="34"/>
      <c r="M250" s="34">
        <v>166</v>
      </c>
      <c r="N250" s="34"/>
      <c r="O250" s="34">
        <v>54</v>
      </c>
      <c r="P250" s="34"/>
      <c r="Q250" s="34">
        <v>0</v>
      </c>
      <c r="R250" s="34"/>
      <c r="S250" s="34">
        <v>0</v>
      </c>
      <c r="T250" s="34"/>
      <c r="U250" s="34">
        <v>0</v>
      </c>
      <c r="V250" s="34"/>
      <c r="W250" s="34">
        <v>0</v>
      </c>
      <c r="X250" s="34"/>
      <c r="Y250" s="34">
        <v>0</v>
      </c>
      <c r="Z250" s="34"/>
      <c r="AA250" s="34">
        <v>0</v>
      </c>
      <c r="AB250" s="34"/>
      <c r="AC250" s="34">
        <v>0</v>
      </c>
      <c r="AD250" s="34"/>
      <c r="AE250" s="34">
        <v>0</v>
      </c>
      <c r="AF250" s="34"/>
      <c r="AG250" s="34">
        <f t="shared" si="45"/>
        <v>220</v>
      </c>
      <c r="AH250" s="34"/>
      <c r="AI250" s="34">
        <v>2000</v>
      </c>
      <c r="AJ250" s="54"/>
      <c r="AK250" s="34">
        <f t="shared" si="46"/>
        <v>-1780</v>
      </c>
    </row>
    <row r="251" spans="1:37" ht="15.75" thickBot="1" x14ac:dyDescent="0.3">
      <c r="A251" s="1"/>
      <c r="B251" s="1"/>
      <c r="C251" s="1"/>
      <c r="D251" s="1"/>
      <c r="E251" s="1"/>
      <c r="F251" s="1" t="s">
        <v>245</v>
      </c>
      <c r="G251" s="1"/>
      <c r="H251" s="1"/>
      <c r="I251" s="56">
        <f>ROUND(SUM(I245:I250),5)</f>
        <v>1509.05</v>
      </c>
      <c r="J251" s="34"/>
      <c r="K251" s="56">
        <f>ROUND(SUM(K245:K250),5)</f>
        <v>733.56</v>
      </c>
      <c r="L251" s="34"/>
      <c r="M251" s="56">
        <f>ROUND(SUM(M245:M250),5)</f>
        <v>263.05</v>
      </c>
      <c r="N251" s="34"/>
      <c r="O251" s="56">
        <f>ROUND(SUM(O245:O250),5)</f>
        <v>349.24</v>
      </c>
      <c r="P251" s="34"/>
      <c r="Q251" s="56">
        <f>ROUND(SUM(Q245:Q250),5)</f>
        <v>670.52</v>
      </c>
      <c r="R251" s="34"/>
      <c r="S251" s="56">
        <f>ROUND(SUM(S245:S250),5)</f>
        <v>40.54</v>
      </c>
      <c r="T251" s="34"/>
      <c r="U251" s="56">
        <f>ROUND(SUM(U245:U250),5)</f>
        <v>-1058.6500000000001</v>
      </c>
      <c r="V251" s="34"/>
      <c r="W251" s="56">
        <f>ROUND(SUM(W245:W250),5)</f>
        <v>675.85</v>
      </c>
      <c r="X251" s="34"/>
      <c r="Y251" s="56">
        <f>ROUND(SUM(Y245:Y250),5)</f>
        <v>8.16</v>
      </c>
      <c r="Z251" s="34"/>
      <c r="AA251" s="56">
        <f>ROUND(SUM(AA245:AA250),5)</f>
        <v>1187.5</v>
      </c>
      <c r="AB251" s="34"/>
      <c r="AC251" s="56">
        <f>ROUND(SUM(AC245:AC250),5)</f>
        <v>1187.5</v>
      </c>
      <c r="AD251" s="34"/>
      <c r="AE251" s="56">
        <f>ROUND(SUM(AE245:AE250),5)</f>
        <v>1187.5</v>
      </c>
      <c r="AF251" s="34"/>
      <c r="AG251" s="56">
        <f t="shared" si="45"/>
        <v>6753.82</v>
      </c>
      <c r="AH251" s="34"/>
      <c r="AI251" s="56">
        <f>ROUND(SUM(AI245:AI250),5)</f>
        <v>12500</v>
      </c>
      <c r="AJ251" s="54"/>
      <c r="AK251" s="56">
        <f>ROUND(SUM(AK245:AK250),5)</f>
        <v>-5746.18</v>
      </c>
    </row>
    <row r="252" spans="1:37" x14ac:dyDescent="0.25">
      <c r="A252" s="1"/>
      <c r="B252" s="1"/>
      <c r="C252" s="1"/>
      <c r="D252" s="1"/>
      <c r="E252" s="1" t="s">
        <v>246</v>
      </c>
      <c r="F252" s="1"/>
      <c r="G252" s="1"/>
      <c r="H252" s="1"/>
      <c r="I252" s="34">
        <f>ROUND(I221+I228+I234+I240+I244+I251,5)</f>
        <v>12349.75</v>
      </c>
      <c r="J252" s="34"/>
      <c r="K252" s="34">
        <f>ROUND(K221+K228+K234+K240+K244+K251,5)</f>
        <v>13306.4</v>
      </c>
      <c r="L252" s="34"/>
      <c r="M252" s="34">
        <f>ROUND(M221+M228+M234+M240+M244+M251,5)</f>
        <v>20017.57</v>
      </c>
      <c r="N252" s="34"/>
      <c r="O252" s="34">
        <f>ROUND(O221+O228+O234+O240+O244+O251,5)</f>
        <v>24856.11</v>
      </c>
      <c r="P252" s="34"/>
      <c r="Q252" s="34">
        <f>ROUND(Q221+Q228+Q234+Q240+Q244+Q251,5)</f>
        <v>32665.46</v>
      </c>
      <c r="R252" s="34"/>
      <c r="S252" s="34">
        <f>ROUND(S221+S228+S234+S240+S244+S251,5)</f>
        <v>35059.81</v>
      </c>
      <c r="T252" s="34"/>
      <c r="U252" s="34">
        <f>ROUND(U221+U228+U234+U240+U244+U251,5)</f>
        <v>9060.58</v>
      </c>
      <c r="V252" s="34"/>
      <c r="W252" s="34">
        <f>ROUND(W221+W228+W234+W240+W244+W251,5)</f>
        <v>11531.33</v>
      </c>
      <c r="X252" s="34"/>
      <c r="Y252" s="34">
        <f>ROUND(Y221+Y228+Y234+Y240+Y244+Y251,5)</f>
        <v>9053.2199999999993</v>
      </c>
      <c r="Z252" s="34"/>
      <c r="AA252" s="34">
        <f>ROUND(AA221+AA228+AA234+AA240+AA244+AA251,5)</f>
        <v>12031.99</v>
      </c>
      <c r="AB252" s="34"/>
      <c r="AC252" s="34">
        <f>ROUND(AC221+AC228+AC234+AC240+AC244+AC251,5)</f>
        <v>12031.99</v>
      </c>
      <c r="AD252" s="34"/>
      <c r="AE252" s="34">
        <f>ROUND(AE221+AE228+AE234+AE240+AE244+AE251,5)</f>
        <v>15249.49</v>
      </c>
      <c r="AF252" s="34"/>
      <c r="AG252" s="34">
        <f t="shared" si="45"/>
        <v>207213.7</v>
      </c>
      <c r="AH252" s="34"/>
      <c r="AI252" s="34">
        <f>ROUND(AI221+AI228+AI234+AI240+AI244+AI251,5)</f>
        <v>262946</v>
      </c>
      <c r="AJ252" s="54"/>
      <c r="AK252" s="34">
        <f>ROUND(AK221+AK228+AK234+AK240+AK244+AK251,5)</f>
        <v>-55732.3</v>
      </c>
    </row>
    <row r="253" spans="1:37" x14ac:dyDescent="0.25">
      <c r="A253" s="1"/>
      <c r="B253" s="1"/>
      <c r="C253" s="1"/>
      <c r="D253" s="1"/>
      <c r="E253" s="1" t="s">
        <v>247</v>
      </c>
      <c r="F253" s="1"/>
      <c r="G253" s="1"/>
      <c r="H253" s="1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54"/>
      <c r="AK253" s="34"/>
    </row>
    <row r="254" spans="1:37" x14ac:dyDescent="0.25">
      <c r="A254" s="1"/>
      <c r="B254" s="1"/>
      <c r="C254" s="1"/>
      <c r="D254" s="1"/>
      <c r="E254" s="1"/>
      <c r="F254" s="1" t="s">
        <v>248</v>
      </c>
      <c r="G254" s="1"/>
      <c r="H254" s="1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54"/>
      <c r="AK254" s="34"/>
    </row>
    <row r="255" spans="1:37" x14ac:dyDescent="0.25">
      <c r="A255" s="1"/>
      <c r="B255" s="1"/>
      <c r="C255" s="1"/>
      <c r="D255" s="1"/>
      <c r="E255" s="1"/>
      <c r="F255" s="1"/>
      <c r="G255" s="1" t="s">
        <v>249</v>
      </c>
      <c r="H255" s="1"/>
      <c r="I255" s="34">
        <v>4384.62</v>
      </c>
      <c r="J255" s="34"/>
      <c r="K255" s="34">
        <v>4384.62</v>
      </c>
      <c r="L255" s="34"/>
      <c r="M255" s="34">
        <v>4384.62</v>
      </c>
      <c r="N255" s="34"/>
      <c r="O255" s="34">
        <v>4384.62</v>
      </c>
      <c r="P255" s="34"/>
      <c r="Q255" s="34">
        <v>5568.02</v>
      </c>
      <c r="R255" s="34"/>
      <c r="S255" s="34">
        <v>8700.73</v>
      </c>
      <c r="T255" s="34"/>
      <c r="U255" s="34">
        <v>6063.62</v>
      </c>
      <c r="V255" s="34"/>
      <c r="W255" s="34">
        <v>5945.62</v>
      </c>
      <c r="X255" s="34"/>
      <c r="Y255" s="34">
        <v>5928.62</v>
      </c>
      <c r="Z255" s="34"/>
      <c r="AA255" s="34">
        <v>6000</v>
      </c>
      <c r="AB255" s="34"/>
      <c r="AC255" s="34">
        <v>6000</v>
      </c>
      <c r="AD255" s="34"/>
      <c r="AE255" s="34">
        <v>9000</v>
      </c>
      <c r="AF255" s="34"/>
      <c r="AG255" s="34">
        <f t="shared" ref="AG255:AG261" si="47">ROUND(SUM(I255:AE255),5)</f>
        <v>70745.09</v>
      </c>
      <c r="AH255" s="34"/>
      <c r="AI255" s="34">
        <v>77800</v>
      </c>
      <c r="AJ255" s="54"/>
      <c r="AK255" s="34">
        <f t="shared" ref="AK255:AK260" si="48">+AG255-AI255</f>
        <v>-7054.9100000000035</v>
      </c>
    </row>
    <row r="256" spans="1:37" x14ac:dyDescent="0.25">
      <c r="A256" s="1"/>
      <c r="B256" s="1"/>
      <c r="C256" s="1"/>
      <c r="D256" s="1"/>
      <c r="E256" s="1"/>
      <c r="F256" s="1"/>
      <c r="G256" s="1" t="s">
        <v>250</v>
      </c>
      <c r="H256" s="1"/>
      <c r="I256" s="34">
        <v>335.42</v>
      </c>
      <c r="J256" s="34"/>
      <c r="K256" s="34">
        <v>335.42</v>
      </c>
      <c r="L256" s="34"/>
      <c r="M256" s="34">
        <v>335.43</v>
      </c>
      <c r="N256" s="34"/>
      <c r="O256" s="34">
        <v>335.42</v>
      </c>
      <c r="P256" s="34"/>
      <c r="Q256" s="34">
        <v>447.25</v>
      </c>
      <c r="R256" s="34"/>
      <c r="S256" s="34">
        <v>711.49</v>
      </c>
      <c r="T256" s="34"/>
      <c r="U256" s="34">
        <v>494.09</v>
      </c>
      <c r="V256" s="34"/>
      <c r="W256" s="34">
        <v>482.93</v>
      </c>
      <c r="X256" s="34"/>
      <c r="Y256" s="34">
        <v>524.09</v>
      </c>
      <c r="Z256" s="34"/>
      <c r="AA256" s="34">
        <f>+AA255*0.0725</f>
        <v>434.99999999999994</v>
      </c>
      <c r="AB256" s="34"/>
      <c r="AC256" s="34">
        <f>+AC255*0.0725</f>
        <v>434.99999999999994</v>
      </c>
      <c r="AD256" s="34"/>
      <c r="AE256" s="34">
        <f>+AE255*0.0725</f>
        <v>652.5</v>
      </c>
      <c r="AF256" s="34"/>
      <c r="AG256" s="34">
        <f t="shared" si="47"/>
        <v>5524.04</v>
      </c>
      <c r="AH256" s="34"/>
      <c r="AI256" s="34">
        <v>5952</v>
      </c>
      <c r="AJ256" s="54"/>
      <c r="AK256" s="34">
        <f t="shared" si="48"/>
        <v>-427.96000000000004</v>
      </c>
    </row>
    <row r="257" spans="1:37" x14ac:dyDescent="0.25">
      <c r="A257" s="1"/>
      <c r="B257" s="1"/>
      <c r="C257" s="1"/>
      <c r="D257" s="1"/>
      <c r="E257" s="1"/>
      <c r="F257" s="1"/>
      <c r="G257" s="1" t="s">
        <v>251</v>
      </c>
      <c r="H257" s="1"/>
      <c r="I257" s="34">
        <v>1058.1300000000001</v>
      </c>
      <c r="J257" s="34"/>
      <c r="K257" s="34">
        <v>1058.1300000000001</v>
      </c>
      <c r="L257" s="34"/>
      <c r="M257" s="34">
        <v>997.02</v>
      </c>
      <c r="N257" s="34"/>
      <c r="O257" s="34">
        <v>1127.6099999999999</v>
      </c>
      <c r="P257" s="34"/>
      <c r="Q257" s="34">
        <v>1127.6099999999999</v>
      </c>
      <c r="R257" s="34"/>
      <c r="S257" s="34">
        <v>1127.6099999999999</v>
      </c>
      <c r="T257" s="34"/>
      <c r="U257" s="34">
        <v>1127.6099999999999</v>
      </c>
      <c r="V257" s="34"/>
      <c r="W257" s="34">
        <v>1204.03</v>
      </c>
      <c r="X257" s="34"/>
      <c r="Y257" s="34">
        <v>1051.19</v>
      </c>
      <c r="Z257" s="34"/>
      <c r="AA257" s="34">
        <v>1204.03</v>
      </c>
      <c r="AB257" s="34"/>
      <c r="AC257" s="34">
        <v>1204.03</v>
      </c>
      <c r="AD257" s="34"/>
      <c r="AE257" s="34">
        <v>1204.03</v>
      </c>
      <c r="AF257" s="34"/>
      <c r="AG257" s="34">
        <f t="shared" si="47"/>
        <v>13491.03</v>
      </c>
      <c r="AH257" s="34"/>
      <c r="AI257" s="34">
        <v>13967</v>
      </c>
      <c r="AJ257" s="54"/>
      <c r="AK257" s="34">
        <f t="shared" si="48"/>
        <v>-475.96999999999935</v>
      </c>
    </row>
    <row r="258" spans="1:37" x14ac:dyDescent="0.25">
      <c r="A258" s="1"/>
      <c r="B258" s="1"/>
      <c r="C258" s="1"/>
      <c r="D258" s="1"/>
      <c r="E258" s="1"/>
      <c r="F258" s="1"/>
      <c r="G258" s="1" t="s">
        <v>252</v>
      </c>
      <c r="H258" s="1"/>
      <c r="I258" s="34">
        <v>131.54</v>
      </c>
      <c r="J258" s="34"/>
      <c r="K258" s="34">
        <v>131.54</v>
      </c>
      <c r="L258" s="34"/>
      <c r="M258" s="34">
        <v>131.54</v>
      </c>
      <c r="N258" s="34"/>
      <c r="O258" s="34">
        <v>131.54</v>
      </c>
      <c r="P258" s="34"/>
      <c r="Q258" s="34">
        <v>131.54</v>
      </c>
      <c r="R258" s="34"/>
      <c r="S258" s="34">
        <v>591.92999999999995</v>
      </c>
      <c r="T258" s="34"/>
      <c r="U258" s="34">
        <v>131.54</v>
      </c>
      <c r="V258" s="34"/>
      <c r="W258" s="34">
        <v>131.54</v>
      </c>
      <c r="X258" s="34"/>
      <c r="Y258" s="34">
        <v>394.62</v>
      </c>
      <c r="Z258" s="34"/>
      <c r="AA258" s="34">
        <v>131.54</v>
      </c>
      <c r="AB258" s="34"/>
      <c r="AC258" s="34">
        <v>131.54</v>
      </c>
      <c r="AD258" s="34"/>
      <c r="AE258" s="34">
        <f>131.54/2*3</f>
        <v>197.31</v>
      </c>
      <c r="AF258" s="34"/>
      <c r="AG258" s="34">
        <f t="shared" si="47"/>
        <v>2367.7199999999998</v>
      </c>
      <c r="AH258" s="34"/>
      <c r="AI258" s="34">
        <v>2334</v>
      </c>
      <c r="AJ258" s="54"/>
      <c r="AK258" s="34">
        <f t="shared" si="48"/>
        <v>33.7199999999998</v>
      </c>
    </row>
    <row r="259" spans="1:37" x14ac:dyDescent="0.25">
      <c r="A259" s="1"/>
      <c r="B259" s="1"/>
      <c r="C259" s="1"/>
      <c r="D259" s="1"/>
      <c r="E259" s="1"/>
      <c r="F259" s="1"/>
      <c r="G259" s="1" t="s">
        <v>253</v>
      </c>
      <c r="H259" s="1"/>
      <c r="I259" s="34">
        <v>0</v>
      </c>
      <c r="J259" s="34"/>
      <c r="K259" s="34">
        <v>0</v>
      </c>
      <c r="L259" s="34"/>
      <c r="M259" s="34">
        <v>0</v>
      </c>
      <c r="N259" s="34"/>
      <c r="O259" s="34">
        <v>0</v>
      </c>
      <c r="P259" s="34"/>
      <c r="Q259" s="34">
        <v>0</v>
      </c>
      <c r="R259" s="34"/>
      <c r="S259" s="34">
        <v>20</v>
      </c>
      <c r="T259" s="34"/>
      <c r="U259" s="34">
        <v>0</v>
      </c>
      <c r="V259" s="34"/>
      <c r="W259" s="34">
        <v>0</v>
      </c>
      <c r="X259" s="34"/>
      <c r="Y259" s="34">
        <v>0</v>
      </c>
      <c r="Z259" s="34"/>
      <c r="AA259" s="34">
        <v>0</v>
      </c>
      <c r="AB259" s="34"/>
      <c r="AC259" s="34">
        <v>0</v>
      </c>
      <c r="AD259" s="34"/>
      <c r="AE259" s="34">
        <v>0</v>
      </c>
      <c r="AF259" s="34"/>
      <c r="AG259" s="34">
        <f t="shared" si="47"/>
        <v>20</v>
      </c>
      <c r="AH259" s="34"/>
      <c r="AI259" s="34">
        <v>200</v>
      </c>
      <c r="AJ259" s="54"/>
      <c r="AK259" s="34">
        <f t="shared" si="48"/>
        <v>-180</v>
      </c>
    </row>
    <row r="260" spans="1:37" ht="15.75" thickBot="1" x14ac:dyDescent="0.3">
      <c r="A260" s="1"/>
      <c r="B260" s="1"/>
      <c r="C260" s="1"/>
      <c r="D260" s="1"/>
      <c r="E260" s="1"/>
      <c r="F260" s="1"/>
      <c r="G260" s="1" t="s">
        <v>254</v>
      </c>
      <c r="H260" s="1"/>
      <c r="I260" s="55">
        <v>17.13</v>
      </c>
      <c r="J260" s="34"/>
      <c r="K260" s="55">
        <v>17.13</v>
      </c>
      <c r="L260" s="34"/>
      <c r="M260" s="55">
        <v>17.13</v>
      </c>
      <c r="N260" s="34"/>
      <c r="O260" s="55">
        <v>17.13</v>
      </c>
      <c r="P260" s="34"/>
      <c r="Q260" s="55">
        <v>17.13</v>
      </c>
      <c r="R260" s="34"/>
      <c r="S260" s="55">
        <v>115.18</v>
      </c>
      <c r="T260" s="34"/>
      <c r="U260" s="55">
        <v>115.18</v>
      </c>
      <c r="V260" s="34"/>
      <c r="W260" s="55">
        <v>115.18</v>
      </c>
      <c r="X260" s="34"/>
      <c r="Y260" s="55">
        <v>115.18</v>
      </c>
      <c r="Z260" s="34"/>
      <c r="AA260" s="55">
        <v>115.18</v>
      </c>
      <c r="AB260" s="34"/>
      <c r="AC260" s="55">
        <v>115.18</v>
      </c>
      <c r="AD260" s="34"/>
      <c r="AE260" s="55">
        <v>115.18</v>
      </c>
      <c r="AF260" s="34"/>
      <c r="AG260" s="55">
        <f t="shared" si="47"/>
        <v>891.91</v>
      </c>
      <c r="AH260" s="34"/>
      <c r="AI260" s="55">
        <v>615</v>
      </c>
      <c r="AJ260" s="54"/>
      <c r="AK260" s="55">
        <f t="shared" si="48"/>
        <v>276.90999999999997</v>
      </c>
    </row>
    <row r="261" spans="1:37" x14ac:dyDescent="0.25">
      <c r="A261" s="1"/>
      <c r="B261" s="1"/>
      <c r="C261" s="1"/>
      <c r="D261" s="1"/>
      <c r="E261" s="1"/>
      <c r="F261" s="1" t="s">
        <v>255</v>
      </c>
      <c r="G261" s="1"/>
      <c r="H261" s="1"/>
      <c r="I261" s="34">
        <f>ROUND(SUM(I254:I260),5)</f>
        <v>5926.84</v>
      </c>
      <c r="J261" s="34"/>
      <c r="K261" s="34">
        <f>ROUND(SUM(K254:K260),5)</f>
        <v>5926.84</v>
      </c>
      <c r="L261" s="34"/>
      <c r="M261" s="34">
        <f>ROUND(SUM(M254:M260),5)</f>
        <v>5865.74</v>
      </c>
      <c r="N261" s="34"/>
      <c r="O261" s="34">
        <f>ROUND(SUM(O254:O260),5)</f>
        <v>5996.32</v>
      </c>
      <c r="P261" s="34"/>
      <c r="Q261" s="34">
        <f>ROUND(SUM(Q254:Q260),5)</f>
        <v>7291.55</v>
      </c>
      <c r="R261" s="34"/>
      <c r="S261" s="34">
        <f>ROUND(SUM(S254:S260),5)</f>
        <v>11266.94</v>
      </c>
      <c r="T261" s="34"/>
      <c r="U261" s="34">
        <f>ROUND(SUM(U254:U260),5)</f>
        <v>7932.04</v>
      </c>
      <c r="V261" s="34"/>
      <c r="W261" s="34">
        <f>ROUND(SUM(W254:W260),5)</f>
        <v>7879.3</v>
      </c>
      <c r="X261" s="34"/>
      <c r="Y261" s="34">
        <f>ROUND(SUM(Y254:Y260),5)</f>
        <v>8013.7</v>
      </c>
      <c r="Z261" s="34"/>
      <c r="AA261" s="34">
        <f>ROUND(SUM(AA254:AA260),5)</f>
        <v>7885.75</v>
      </c>
      <c r="AB261" s="34"/>
      <c r="AC261" s="34">
        <f>ROUND(SUM(AC254:AC260),5)</f>
        <v>7885.75</v>
      </c>
      <c r="AD261" s="34"/>
      <c r="AE261" s="34">
        <f>ROUND(SUM(AE254:AE260),5)</f>
        <v>11169.02</v>
      </c>
      <c r="AF261" s="34"/>
      <c r="AG261" s="34">
        <f t="shared" si="47"/>
        <v>93039.79</v>
      </c>
      <c r="AH261" s="34"/>
      <c r="AI261" s="34">
        <f>ROUND(SUM(AI254:AI260),5)</f>
        <v>100868</v>
      </c>
      <c r="AJ261" s="54"/>
      <c r="AK261" s="34">
        <f>ROUND(SUM(AK254:AK260),5)</f>
        <v>-7828.21</v>
      </c>
    </row>
    <row r="262" spans="1:37" x14ac:dyDescent="0.25">
      <c r="A262" s="1"/>
      <c r="B262" s="1"/>
      <c r="C262" s="1"/>
      <c r="D262" s="1"/>
      <c r="E262" s="1"/>
      <c r="F262" s="1" t="s">
        <v>256</v>
      </c>
      <c r="G262" s="1"/>
      <c r="H262" s="1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54"/>
      <c r="AK262" s="34"/>
    </row>
    <row r="263" spans="1:37" ht="15.75" thickBot="1" x14ac:dyDescent="0.3">
      <c r="A263" s="1"/>
      <c r="B263" s="1"/>
      <c r="C263" s="1"/>
      <c r="D263" s="1"/>
      <c r="E263" s="1"/>
      <c r="F263" s="1"/>
      <c r="G263" s="1" t="s">
        <v>257</v>
      </c>
      <c r="H263" s="1"/>
      <c r="I263" s="55">
        <v>160.69999999999999</v>
      </c>
      <c r="J263" s="34"/>
      <c r="K263" s="55">
        <v>116.04</v>
      </c>
      <c r="L263" s="34"/>
      <c r="M263" s="55">
        <v>203.54</v>
      </c>
      <c r="N263" s="34"/>
      <c r="O263" s="55">
        <v>189.12</v>
      </c>
      <c r="P263" s="34"/>
      <c r="Q263" s="55">
        <v>208.93</v>
      </c>
      <c r="R263" s="34"/>
      <c r="S263" s="55">
        <v>169.36</v>
      </c>
      <c r="T263" s="34"/>
      <c r="U263" s="55">
        <v>206.7</v>
      </c>
      <c r="V263" s="34"/>
      <c r="W263" s="55">
        <v>238.97</v>
      </c>
      <c r="X263" s="34"/>
      <c r="Y263" s="55">
        <v>196.46</v>
      </c>
      <c r="Z263" s="34"/>
      <c r="AA263" s="55">
        <v>187.5</v>
      </c>
      <c r="AB263" s="34"/>
      <c r="AC263" s="55">
        <v>187.5</v>
      </c>
      <c r="AD263" s="34"/>
      <c r="AE263" s="55">
        <v>187.5</v>
      </c>
      <c r="AF263" s="34"/>
      <c r="AG263" s="55">
        <f>ROUND(SUM(I263:AE263),5)</f>
        <v>2252.3200000000002</v>
      </c>
      <c r="AH263" s="34"/>
      <c r="AI263" s="55">
        <v>1500</v>
      </c>
      <c r="AJ263" s="54"/>
      <c r="AK263" s="55">
        <f t="shared" ref="AK263" si="49">+AG263-AI263</f>
        <v>752.32000000000016</v>
      </c>
    </row>
    <row r="264" spans="1:37" x14ac:dyDescent="0.25">
      <c r="A264" s="1"/>
      <c r="B264" s="1"/>
      <c r="C264" s="1"/>
      <c r="D264" s="1"/>
      <c r="E264" s="1"/>
      <c r="F264" s="1" t="s">
        <v>258</v>
      </c>
      <c r="G264" s="1"/>
      <c r="H264" s="1"/>
      <c r="I264" s="34">
        <f>ROUND(SUM(I262:I263),5)</f>
        <v>160.69999999999999</v>
      </c>
      <c r="J264" s="34"/>
      <c r="K264" s="34">
        <f>ROUND(SUM(K262:K263),5)</f>
        <v>116.04</v>
      </c>
      <c r="L264" s="34"/>
      <c r="M264" s="34">
        <f>ROUND(SUM(M262:M263),5)</f>
        <v>203.54</v>
      </c>
      <c r="N264" s="34"/>
      <c r="O264" s="34">
        <f>ROUND(SUM(O262:O263),5)</f>
        <v>189.12</v>
      </c>
      <c r="P264" s="34"/>
      <c r="Q264" s="34">
        <f>ROUND(SUM(Q262:Q263),5)</f>
        <v>208.93</v>
      </c>
      <c r="R264" s="34"/>
      <c r="S264" s="34">
        <f>ROUND(SUM(S262:S263),5)</f>
        <v>169.36</v>
      </c>
      <c r="T264" s="34"/>
      <c r="U264" s="34">
        <f>ROUND(SUM(U262:U263),5)</f>
        <v>206.7</v>
      </c>
      <c r="V264" s="34"/>
      <c r="W264" s="34">
        <f>ROUND(SUM(W262:W263),5)</f>
        <v>238.97</v>
      </c>
      <c r="X264" s="34"/>
      <c r="Y264" s="34">
        <f>ROUND(SUM(Y262:Y263),5)</f>
        <v>196.46</v>
      </c>
      <c r="Z264" s="34"/>
      <c r="AA264" s="34">
        <f>ROUND(SUM(AA262:AA263),5)</f>
        <v>187.5</v>
      </c>
      <c r="AB264" s="34"/>
      <c r="AC264" s="34">
        <f>ROUND(SUM(AC262:AC263),5)</f>
        <v>187.5</v>
      </c>
      <c r="AD264" s="34"/>
      <c r="AE264" s="34">
        <f>ROUND(SUM(AE262:AE263),5)</f>
        <v>187.5</v>
      </c>
      <c r="AF264" s="34"/>
      <c r="AG264" s="34">
        <f>ROUND(SUM(I264:AE264),5)</f>
        <v>2252.3200000000002</v>
      </c>
      <c r="AH264" s="34"/>
      <c r="AI264" s="34">
        <f>ROUND(SUM(AI262:AI263),5)</f>
        <v>1500</v>
      </c>
      <c r="AJ264" s="54"/>
      <c r="AK264" s="34">
        <f>ROUND(SUM(AK262:AK263),5)</f>
        <v>752.32</v>
      </c>
    </row>
    <row r="265" spans="1:37" x14ac:dyDescent="0.25">
      <c r="A265" s="1"/>
      <c r="B265" s="1"/>
      <c r="C265" s="1"/>
      <c r="D265" s="1"/>
      <c r="E265" s="1"/>
      <c r="F265" s="1" t="s">
        <v>259</v>
      </c>
      <c r="G265" s="1"/>
      <c r="H265" s="1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54"/>
      <c r="AK265" s="34"/>
    </row>
    <row r="266" spans="1:37" x14ac:dyDescent="0.25">
      <c r="A266" s="1"/>
      <c r="B266" s="1"/>
      <c r="C266" s="1"/>
      <c r="D266" s="1"/>
      <c r="E266" s="1"/>
      <c r="F266" s="1"/>
      <c r="G266" s="1" t="s">
        <v>260</v>
      </c>
      <c r="H266" s="1"/>
      <c r="I266" s="34">
        <v>45.37</v>
      </c>
      <c r="J266" s="34"/>
      <c r="K266" s="34">
        <v>45.37</v>
      </c>
      <c r="L266" s="34"/>
      <c r="M266" s="34">
        <v>45.37</v>
      </c>
      <c r="N266" s="34"/>
      <c r="O266" s="34">
        <v>45.45</v>
      </c>
      <c r="P266" s="34"/>
      <c r="Q266" s="34">
        <v>103.43</v>
      </c>
      <c r="R266" s="34"/>
      <c r="S266" s="34">
        <v>90.74</v>
      </c>
      <c r="T266" s="34"/>
      <c r="U266" s="34">
        <v>90.66</v>
      </c>
      <c r="V266" s="34"/>
      <c r="W266" s="34">
        <v>90.66</v>
      </c>
      <c r="X266" s="34"/>
      <c r="Y266" s="34">
        <v>90.6</v>
      </c>
      <c r="Z266" s="34"/>
      <c r="AA266" s="34">
        <v>90.66</v>
      </c>
      <c r="AB266" s="34"/>
      <c r="AC266" s="34">
        <v>90.66</v>
      </c>
      <c r="AD266" s="34"/>
      <c r="AE266" s="34">
        <v>90.66</v>
      </c>
      <c r="AF266" s="34"/>
      <c r="AG266" s="34">
        <f t="shared" ref="AG266:AG272" si="50">ROUND(SUM(I266:AE266),5)</f>
        <v>919.63</v>
      </c>
      <c r="AH266" s="34"/>
      <c r="AI266" s="34">
        <v>700</v>
      </c>
      <c r="AJ266" s="54"/>
      <c r="AK266" s="34">
        <f t="shared" ref="AK266:AK270" si="51">+AG266-AI266</f>
        <v>219.63</v>
      </c>
    </row>
    <row r="267" spans="1:37" x14ac:dyDescent="0.25">
      <c r="A267" s="1"/>
      <c r="B267" s="1"/>
      <c r="C267" s="1"/>
      <c r="D267" s="1"/>
      <c r="E267" s="1"/>
      <c r="F267" s="1"/>
      <c r="G267" s="1" t="s">
        <v>348</v>
      </c>
      <c r="H267" s="1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>
        <f t="shared" si="50"/>
        <v>0</v>
      </c>
      <c r="AH267" s="34"/>
      <c r="AI267" s="34">
        <v>500</v>
      </c>
      <c r="AJ267" s="54"/>
      <c r="AK267" s="34">
        <f t="shared" si="51"/>
        <v>-500</v>
      </c>
    </row>
    <row r="268" spans="1:37" x14ac:dyDescent="0.25">
      <c r="A268" s="1"/>
      <c r="B268" s="1"/>
      <c r="C268" s="1"/>
      <c r="D268" s="1"/>
      <c r="E268" s="1"/>
      <c r="F268" s="1"/>
      <c r="G268" s="1" t="s">
        <v>349</v>
      </c>
      <c r="H268" s="1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>
        <v>165</v>
      </c>
      <c r="X268" s="34"/>
      <c r="Y268" s="34"/>
      <c r="Z268" s="34"/>
      <c r="AA268" s="34"/>
      <c r="AB268" s="34"/>
      <c r="AC268" s="34"/>
      <c r="AD268" s="34"/>
      <c r="AE268" s="34"/>
      <c r="AF268" s="34"/>
      <c r="AG268" s="34">
        <f t="shared" si="50"/>
        <v>165</v>
      </c>
      <c r="AH268" s="34"/>
      <c r="AI268" s="34">
        <v>1000</v>
      </c>
      <c r="AJ268" s="54"/>
      <c r="AK268" s="34">
        <f t="shared" si="51"/>
        <v>-835</v>
      </c>
    </row>
    <row r="269" spans="1:37" x14ac:dyDescent="0.25">
      <c r="A269" s="1"/>
      <c r="B269" s="1"/>
      <c r="C269" s="1"/>
      <c r="D269" s="1"/>
      <c r="E269" s="1"/>
      <c r="F269" s="1"/>
      <c r="G269" s="1" t="s">
        <v>261</v>
      </c>
      <c r="H269" s="1"/>
      <c r="I269" s="34">
        <v>37.97</v>
      </c>
      <c r="J269" s="34"/>
      <c r="K269" s="34">
        <v>0</v>
      </c>
      <c r="L269" s="34"/>
      <c r="M269" s="34">
        <v>97.39</v>
      </c>
      <c r="N269" s="34"/>
      <c r="O269" s="34">
        <v>-97.39</v>
      </c>
      <c r="P269" s="34"/>
      <c r="Q269" s="34">
        <v>819.61</v>
      </c>
      <c r="R269" s="34"/>
      <c r="S269" s="34">
        <v>0</v>
      </c>
      <c r="T269" s="34"/>
      <c r="U269" s="34">
        <v>-5.99</v>
      </c>
      <c r="V269" s="34"/>
      <c r="W269" s="34">
        <v>61.84</v>
      </c>
      <c r="X269" s="34"/>
      <c r="Y269" s="34"/>
      <c r="Z269" s="34"/>
      <c r="AA269" s="34">
        <v>93.75</v>
      </c>
      <c r="AB269" s="34"/>
      <c r="AC269" s="34">
        <v>93.75</v>
      </c>
      <c r="AD269" s="34"/>
      <c r="AE269" s="34">
        <v>93.75</v>
      </c>
      <c r="AF269" s="34"/>
      <c r="AG269" s="34">
        <f t="shared" si="50"/>
        <v>1194.68</v>
      </c>
      <c r="AH269" s="34"/>
      <c r="AI269" s="34">
        <v>750</v>
      </c>
      <c r="AJ269" s="54"/>
      <c r="AK269" s="34">
        <f t="shared" si="51"/>
        <v>444.68000000000006</v>
      </c>
    </row>
    <row r="270" spans="1:37" ht="15.75" thickBot="1" x14ac:dyDescent="0.3">
      <c r="A270" s="1"/>
      <c r="B270" s="1"/>
      <c r="C270" s="1"/>
      <c r="D270" s="1"/>
      <c r="E270" s="1"/>
      <c r="F270" s="1"/>
      <c r="G270" s="1" t="s">
        <v>262</v>
      </c>
      <c r="H270" s="1"/>
      <c r="I270" s="34">
        <v>0</v>
      </c>
      <c r="J270" s="34"/>
      <c r="K270" s="34">
        <v>0</v>
      </c>
      <c r="L270" s="34"/>
      <c r="M270" s="34">
        <v>0</v>
      </c>
      <c r="N270" s="34"/>
      <c r="O270" s="34">
        <v>0</v>
      </c>
      <c r="P270" s="34"/>
      <c r="Q270" s="34">
        <v>52</v>
      </c>
      <c r="R270" s="34"/>
      <c r="S270" s="34">
        <v>0</v>
      </c>
      <c r="T270" s="34"/>
      <c r="U270" s="34">
        <v>0</v>
      </c>
      <c r="V270" s="34"/>
      <c r="W270" s="34">
        <v>0</v>
      </c>
      <c r="X270" s="34"/>
      <c r="Y270" s="34">
        <v>0</v>
      </c>
      <c r="Z270" s="34"/>
      <c r="AA270" s="34">
        <v>0</v>
      </c>
      <c r="AB270" s="34"/>
      <c r="AC270" s="34">
        <v>0</v>
      </c>
      <c r="AD270" s="34"/>
      <c r="AE270" s="34">
        <v>0</v>
      </c>
      <c r="AF270" s="34"/>
      <c r="AG270" s="34">
        <f t="shared" si="50"/>
        <v>52</v>
      </c>
      <c r="AH270" s="34"/>
      <c r="AI270" s="34">
        <v>250</v>
      </c>
      <c r="AJ270" s="54"/>
      <c r="AK270" s="34">
        <f t="shared" si="51"/>
        <v>-198</v>
      </c>
    </row>
    <row r="271" spans="1:37" ht="15.75" thickBot="1" x14ac:dyDescent="0.3">
      <c r="A271" s="1"/>
      <c r="B271" s="1"/>
      <c r="C271" s="1"/>
      <c r="D271" s="1"/>
      <c r="E271" s="1"/>
      <c r="F271" s="1" t="s">
        <v>263</v>
      </c>
      <c r="G271" s="1"/>
      <c r="H271" s="1"/>
      <c r="I271" s="56">
        <f>ROUND(SUM(I265:I270),5)</f>
        <v>83.34</v>
      </c>
      <c r="J271" s="34"/>
      <c r="K271" s="56">
        <f>ROUND(SUM(K265:K270),5)</f>
        <v>45.37</v>
      </c>
      <c r="L271" s="34"/>
      <c r="M271" s="56">
        <f>ROUND(SUM(M265:M270),5)</f>
        <v>142.76</v>
      </c>
      <c r="N271" s="34"/>
      <c r="O271" s="56">
        <f>ROUND(SUM(O265:O270),5)</f>
        <v>-51.94</v>
      </c>
      <c r="P271" s="34"/>
      <c r="Q271" s="56">
        <f>ROUND(SUM(Q265:Q270),5)</f>
        <v>975.04</v>
      </c>
      <c r="R271" s="34"/>
      <c r="S271" s="56">
        <f>ROUND(SUM(S265:S270),5)</f>
        <v>90.74</v>
      </c>
      <c r="T271" s="34"/>
      <c r="U271" s="56">
        <f>ROUND(SUM(U265:U270),5)</f>
        <v>84.67</v>
      </c>
      <c r="V271" s="34"/>
      <c r="W271" s="56">
        <f>ROUND(SUM(W265:W270),5)</f>
        <v>317.5</v>
      </c>
      <c r="X271" s="34"/>
      <c r="Y271" s="56">
        <f>ROUND(SUM(Y265:Y270),5)</f>
        <v>90.6</v>
      </c>
      <c r="Z271" s="34"/>
      <c r="AA271" s="56">
        <f>ROUND(SUM(AA265:AA270),5)</f>
        <v>184.41</v>
      </c>
      <c r="AB271" s="34"/>
      <c r="AC271" s="56">
        <f>ROUND(SUM(AC265:AC270),5)</f>
        <v>184.41</v>
      </c>
      <c r="AD271" s="34"/>
      <c r="AE271" s="56">
        <f>ROUND(SUM(AE265:AE270),5)</f>
        <v>184.41</v>
      </c>
      <c r="AF271" s="34"/>
      <c r="AG271" s="56">
        <f t="shared" si="50"/>
        <v>2331.31</v>
      </c>
      <c r="AH271" s="34"/>
      <c r="AI271" s="56">
        <f>ROUND(SUM(AI265:AI270),5)</f>
        <v>3200</v>
      </c>
      <c r="AJ271" s="54"/>
      <c r="AK271" s="56">
        <f>ROUND(SUM(AK265:AK270),5)</f>
        <v>-868.69</v>
      </c>
    </row>
    <row r="272" spans="1:37" x14ac:dyDescent="0.25">
      <c r="A272" s="1"/>
      <c r="B272" s="1"/>
      <c r="C272" s="1"/>
      <c r="D272" s="1"/>
      <c r="E272" s="1" t="s">
        <v>264</v>
      </c>
      <c r="F272" s="1"/>
      <c r="G272" s="1"/>
      <c r="H272" s="1"/>
      <c r="I272" s="34">
        <f>ROUND(I253+I261+I264+I271,5)</f>
        <v>6170.88</v>
      </c>
      <c r="J272" s="34"/>
      <c r="K272" s="34">
        <f>ROUND(K253+K261+K264+K271,5)</f>
        <v>6088.25</v>
      </c>
      <c r="L272" s="34"/>
      <c r="M272" s="34">
        <f>ROUND(M253+M261+M264+M271,5)</f>
        <v>6212.04</v>
      </c>
      <c r="N272" s="34"/>
      <c r="O272" s="34">
        <f>ROUND(O253+O261+O264+O271,5)</f>
        <v>6133.5</v>
      </c>
      <c r="P272" s="34"/>
      <c r="Q272" s="34">
        <f>ROUND(Q253+Q261+Q264+Q271,5)</f>
        <v>8475.52</v>
      </c>
      <c r="R272" s="34"/>
      <c r="S272" s="34">
        <f>ROUND(S253+S261+S264+S271,5)</f>
        <v>11527.04</v>
      </c>
      <c r="T272" s="34"/>
      <c r="U272" s="34">
        <f>ROUND(U253+U261+U264+U271,5)</f>
        <v>8223.41</v>
      </c>
      <c r="V272" s="34"/>
      <c r="W272" s="34">
        <f>ROUND(W253+W261+W264+W271,5)</f>
        <v>8435.77</v>
      </c>
      <c r="X272" s="34"/>
      <c r="Y272" s="34">
        <f>ROUND(Y253+Y261+Y264+Y271,5)</f>
        <v>8300.76</v>
      </c>
      <c r="Z272" s="34"/>
      <c r="AA272" s="34">
        <f>ROUND(AA253+AA261+AA264+AA271,5)</f>
        <v>8257.66</v>
      </c>
      <c r="AB272" s="34"/>
      <c r="AC272" s="34">
        <f>ROUND(AC253+AC261+AC264+AC271,5)</f>
        <v>8257.66</v>
      </c>
      <c r="AD272" s="34"/>
      <c r="AE272" s="34">
        <f>ROUND(AE253+AE261+AE264+AE271,5)</f>
        <v>11540.93</v>
      </c>
      <c r="AF272" s="34"/>
      <c r="AG272" s="34">
        <f t="shared" si="50"/>
        <v>97623.42</v>
      </c>
      <c r="AH272" s="34"/>
      <c r="AI272" s="34">
        <f>ROUND(AI253+AI261+AI264+AI271,5)</f>
        <v>105568</v>
      </c>
      <c r="AJ272" s="54"/>
      <c r="AK272" s="34">
        <f>ROUND(AK253+AK261+AK264+AK271,5)</f>
        <v>-7944.58</v>
      </c>
    </row>
    <row r="273" spans="1:37" x14ac:dyDescent="0.25">
      <c r="A273" s="1"/>
      <c r="B273" s="1"/>
      <c r="C273" s="1"/>
      <c r="D273" s="1"/>
      <c r="E273" s="1" t="s">
        <v>265</v>
      </c>
      <c r="F273" s="1"/>
      <c r="G273" s="1"/>
      <c r="H273" s="1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54"/>
      <c r="AK273" s="34"/>
    </row>
    <row r="274" spans="1:37" x14ac:dyDescent="0.25">
      <c r="A274" s="1"/>
      <c r="B274" s="1"/>
      <c r="C274" s="1"/>
      <c r="D274" s="1"/>
      <c r="E274" s="1"/>
      <c r="F274" s="1" t="s">
        <v>266</v>
      </c>
      <c r="G274" s="1"/>
      <c r="H274" s="1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54"/>
      <c r="AK274" s="34"/>
    </row>
    <row r="275" spans="1:37" x14ac:dyDescent="0.25">
      <c r="A275" s="1"/>
      <c r="B275" s="1"/>
      <c r="C275" s="1"/>
      <c r="D275" s="1"/>
      <c r="E275" s="1"/>
      <c r="F275" s="1"/>
      <c r="G275" s="1" t="s">
        <v>267</v>
      </c>
      <c r="H275" s="1"/>
      <c r="I275" s="34">
        <v>2245.65</v>
      </c>
      <c r="J275" s="34"/>
      <c r="K275" s="34">
        <v>3165.52</v>
      </c>
      <c r="L275" s="34"/>
      <c r="M275" s="34">
        <v>4429.51</v>
      </c>
      <c r="N275" s="34"/>
      <c r="O275" s="34">
        <v>5173.3100000000004</v>
      </c>
      <c r="P275" s="34"/>
      <c r="Q275" s="34">
        <v>4617.01</v>
      </c>
      <c r="R275" s="34"/>
      <c r="S275" s="34">
        <v>5698.58</v>
      </c>
      <c r="T275" s="34"/>
      <c r="U275" s="34">
        <v>2797.44</v>
      </c>
      <c r="V275" s="34"/>
      <c r="W275" s="34">
        <v>1888.15</v>
      </c>
      <c r="X275" s="34"/>
      <c r="Y275" s="34">
        <v>1557.66</v>
      </c>
      <c r="Z275" s="34"/>
      <c r="AA275" s="34">
        <v>1900</v>
      </c>
      <c r="AB275" s="34"/>
      <c r="AC275" s="34">
        <v>1900</v>
      </c>
      <c r="AD275" s="34"/>
      <c r="AE275" s="34">
        <v>1900</v>
      </c>
      <c r="AF275" s="34"/>
      <c r="AG275" s="34">
        <f>ROUND(SUM(I275:AE275),5)</f>
        <v>37272.83</v>
      </c>
      <c r="AH275" s="34"/>
      <c r="AI275" s="34">
        <v>107721</v>
      </c>
      <c r="AJ275" s="54"/>
      <c r="AK275" s="34">
        <f t="shared" ref="AK275:AK278" si="52">+AG275-AI275</f>
        <v>-70448.17</v>
      </c>
    </row>
    <row r="276" spans="1:37" x14ac:dyDescent="0.25">
      <c r="A276" s="1"/>
      <c r="B276" s="1"/>
      <c r="C276" s="1"/>
      <c r="D276" s="1"/>
      <c r="E276" s="1"/>
      <c r="F276" s="1"/>
      <c r="G276" s="1" t="s">
        <v>268</v>
      </c>
      <c r="H276" s="1"/>
      <c r="I276" s="34">
        <v>0</v>
      </c>
      <c r="J276" s="34"/>
      <c r="K276" s="34">
        <v>299.14</v>
      </c>
      <c r="L276" s="34"/>
      <c r="M276" s="34">
        <v>418.59</v>
      </c>
      <c r="N276" s="34"/>
      <c r="O276" s="34">
        <v>488.87</v>
      </c>
      <c r="P276" s="34"/>
      <c r="Q276" s="34">
        <v>436.31</v>
      </c>
      <c r="R276" s="34"/>
      <c r="S276" s="34">
        <v>532.27</v>
      </c>
      <c r="T276" s="34"/>
      <c r="U276" s="34">
        <v>229.49</v>
      </c>
      <c r="V276" s="34"/>
      <c r="W276" s="34">
        <v>152.94999999999999</v>
      </c>
      <c r="X276" s="34"/>
      <c r="Y276" s="34">
        <v>166.28</v>
      </c>
      <c r="Z276" s="34"/>
      <c r="AA276" s="34">
        <f>+AA275*0.0725</f>
        <v>137.75</v>
      </c>
      <c r="AB276" s="34"/>
      <c r="AC276" s="34">
        <f>+AC275*0.0725</f>
        <v>137.75</v>
      </c>
      <c r="AD276" s="34"/>
      <c r="AE276" s="34">
        <f>+AE275*0.0725</f>
        <v>137.75</v>
      </c>
      <c r="AF276" s="34"/>
      <c r="AG276" s="34">
        <f>ROUND(SUM(I276:AE276),5)</f>
        <v>3137.15</v>
      </c>
      <c r="AH276" s="34"/>
      <c r="AI276" s="34">
        <v>8241</v>
      </c>
      <c r="AJ276" s="54"/>
      <c r="AK276" s="34">
        <f t="shared" si="52"/>
        <v>-5103.8500000000004</v>
      </c>
    </row>
    <row r="277" spans="1:37" x14ac:dyDescent="0.25">
      <c r="A277" s="1"/>
      <c r="B277" s="1"/>
      <c r="C277" s="1"/>
      <c r="D277" s="1"/>
      <c r="E277" s="1"/>
      <c r="F277" s="1"/>
      <c r="G277" s="1" t="s">
        <v>350</v>
      </c>
      <c r="H277" s="1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>
        <f>ROUND(SUM(I277:AE277),5)</f>
        <v>0</v>
      </c>
      <c r="AH277" s="34"/>
      <c r="AI277" s="34">
        <v>150</v>
      </c>
      <c r="AJ277" s="54"/>
      <c r="AK277" s="34">
        <f t="shared" si="52"/>
        <v>-150</v>
      </c>
    </row>
    <row r="278" spans="1:37" ht="15.75" thickBot="1" x14ac:dyDescent="0.3">
      <c r="A278" s="1"/>
      <c r="B278" s="1"/>
      <c r="C278" s="1"/>
      <c r="D278" s="1"/>
      <c r="E278" s="1"/>
      <c r="F278" s="1"/>
      <c r="G278" s="1" t="s">
        <v>269</v>
      </c>
      <c r="H278" s="1"/>
      <c r="I278" s="55">
        <v>8.52</v>
      </c>
      <c r="J278" s="34"/>
      <c r="K278" s="55">
        <v>8.52</v>
      </c>
      <c r="L278" s="34"/>
      <c r="M278" s="55">
        <v>8.52</v>
      </c>
      <c r="N278" s="34"/>
      <c r="O278" s="55">
        <v>8.52</v>
      </c>
      <c r="P278" s="34"/>
      <c r="Q278" s="55">
        <v>8.52</v>
      </c>
      <c r="R278" s="34"/>
      <c r="S278" s="55">
        <v>121.01</v>
      </c>
      <c r="T278" s="34"/>
      <c r="U278" s="55">
        <v>121.01</v>
      </c>
      <c r="V278" s="34"/>
      <c r="W278" s="55">
        <v>121.01</v>
      </c>
      <c r="X278" s="34"/>
      <c r="Y278" s="55">
        <v>121.01</v>
      </c>
      <c r="Z278" s="34"/>
      <c r="AA278" s="55">
        <v>121.01</v>
      </c>
      <c r="AB278" s="34"/>
      <c r="AC278" s="55">
        <v>121.01</v>
      </c>
      <c r="AD278" s="34"/>
      <c r="AE278" s="55">
        <v>121.01</v>
      </c>
      <c r="AF278" s="34"/>
      <c r="AG278" s="55">
        <f>ROUND(SUM(I278:AE278),5)</f>
        <v>889.67</v>
      </c>
      <c r="AH278" s="34"/>
      <c r="AI278" s="55">
        <v>312</v>
      </c>
      <c r="AJ278" s="54"/>
      <c r="AK278" s="55">
        <f t="shared" si="52"/>
        <v>577.66999999999996</v>
      </c>
    </row>
    <row r="279" spans="1:37" x14ac:dyDescent="0.25">
      <c r="A279" s="1"/>
      <c r="B279" s="1"/>
      <c r="C279" s="1"/>
      <c r="D279" s="1"/>
      <c r="E279" s="1"/>
      <c r="F279" s="1" t="s">
        <v>270</v>
      </c>
      <c r="G279" s="1"/>
      <c r="H279" s="1"/>
      <c r="I279" s="34">
        <f>ROUND(SUM(I274:I278),5)</f>
        <v>2254.17</v>
      </c>
      <c r="J279" s="34"/>
      <c r="K279" s="34">
        <f>ROUND(SUM(K274:K278),5)</f>
        <v>3473.18</v>
      </c>
      <c r="L279" s="34"/>
      <c r="M279" s="34">
        <f>ROUND(SUM(M274:M278),5)</f>
        <v>4856.62</v>
      </c>
      <c r="N279" s="34"/>
      <c r="O279" s="34">
        <f>ROUND(SUM(O274:O278),5)</f>
        <v>5670.7</v>
      </c>
      <c r="P279" s="34"/>
      <c r="Q279" s="34">
        <f>ROUND(SUM(Q274:Q278),5)</f>
        <v>5061.84</v>
      </c>
      <c r="R279" s="34"/>
      <c r="S279" s="34">
        <f>ROUND(SUM(S274:S278),5)</f>
        <v>6351.86</v>
      </c>
      <c r="T279" s="34"/>
      <c r="U279" s="34">
        <f>ROUND(SUM(U274:U278),5)</f>
        <v>3147.94</v>
      </c>
      <c r="V279" s="34"/>
      <c r="W279" s="34">
        <f>ROUND(SUM(W274:W278),5)</f>
        <v>2162.11</v>
      </c>
      <c r="X279" s="34"/>
      <c r="Y279" s="34">
        <f>ROUND(SUM(Y274:Y278),5)</f>
        <v>1844.95</v>
      </c>
      <c r="Z279" s="34"/>
      <c r="AA279" s="34">
        <f>ROUND(SUM(AA274:AA278),5)</f>
        <v>2158.7600000000002</v>
      </c>
      <c r="AB279" s="34"/>
      <c r="AC279" s="34">
        <f>ROUND(SUM(AC274:AC278),5)</f>
        <v>2158.7600000000002</v>
      </c>
      <c r="AD279" s="34"/>
      <c r="AE279" s="34">
        <f>ROUND(SUM(AE274:AE278),5)</f>
        <v>2158.7600000000002</v>
      </c>
      <c r="AF279" s="34"/>
      <c r="AG279" s="34">
        <f>ROUND(SUM(I279:AE279),5)</f>
        <v>41299.65</v>
      </c>
      <c r="AH279" s="34"/>
      <c r="AI279" s="34">
        <f>ROUND(SUM(AI274:AI278),5)</f>
        <v>116424</v>
      </c>
      <c r="AJ279" s="54"/>
      <c r="AK279" s="34">
        <f>ROUND(SUM(AK274:AK278),5)</f>
        <v>-75124.350000000006</v>
      </c>
    </row>
    <row r="280" spans="1:37" x14ac:dyDescent="0.25">
      <c r="A280" s="1"/>
      <c r="B280" s="1"/>
      <c r="C280" s="1"/>
      <c r="D280" s="1"/>
      <c r="E280" s="1"/>
      <c r="F280" s="1" t="s">
        <v>271</v>
      </c>
      <c r="G280" s="1"/>
      <c r="H280" s="1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54"/>
      <c r="AK280" s="34"/>
    </row>
    <row r="281" spans="1:37" x14ac:dyDescent="0.25">
      <c r="A281" s="1"/>
      <c r="B281" s="1"/>
      <c r="C281" s="1"/>
      <c r="D281" s="1"/>
      <c r="E281" s="1"/>
      <c r="F281" s="1"/>
      <c r="G281" s="1" t="s">
        <v>272</v>
      </c>
      <c r="H281" s="1"/>
      <c r="I281" s="34">
        <v>188.65</v>
      </c>
      <c r="J281" s="34"/>
      <c r="K281" s="34">
        <v>0</v>
      </c>
      <c r="L281" s="34"/>
      <c r="M281" s="34">
        <v>0</v>
      </c>
      <c r="N281" s="34"/>
      <c r="O281" s="34">
        <v>0</v>
      </c>
      <c r="P281" s="34"/>
      <c r="Q281" s="34">
        <v>0</v>
      </c>
      <c r="R281" s="34"/>
      <c r="S281" s="34">
        <v>0</v>
      </c>
      <c r="T281" s="34"/>
      <c r="U281" s="34">
        <v>0</v>
      </c>
      <c r="V281" s="34"/>
      <c r="W281" s="34">
        <v>0</v>
      </c>
      <c r="X281" s="34"/>
      <c r="Y281" s="34">
        <v>0</v>
      </c>
      <c r="Z281" s="34"/>
      <c r="AA281" s="34">
        <v>0</v>
      </c>
      <c r="AB281" s="34"/>
      <c r="AC281" s="34">
        <v>0</v>
      </c>
      <c r="AD281" s="34"/>
      <c r="AE281" s="34">
        <v>0</v>
      </c>
      <c r="AF281" s="34"/>
      <c r="AG281" s="34">
        <f>ROUND(SUM(I281:AE281),5)</f>
        <v>188.65</v>
      </c>
      <c r="AH281" s="34"/>
      <c r="AI281" s="34">
        <v>0</v>
      </c>
      <c r="AJ281" s="54"/>
      <c r="AK281" s="34">
        <v>0</v>
      </c>
    </row>
    <row r="282" spans="1:37" x14ac:dyDescent="0.25">
      <c r="A282" s="1"/>
      <c r="B282" s="1"/>
      <c r="C282" s="1"/>
      <c r="D282" s="1"/>
      <c r="E282" s="1"/>
      <c r="F282" s="1"/>
      <c r="G282" s="1" t="s">
        <v>351</v>
      </c>
      <c r="H282" s="1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>
        <f t="shared" ref="AG282:AG284" si="53">ROUND(SUM(I282:AE282),5)</f>
        <v>0</v>
      </c>
      <c r="AH282" s="34"/>
      <c r="AI282" s="34">
        <v>250</v>
      </c>
      <c r="AJ282" s="54"/>
      <c r="AK282" s="34">
        <f t="shared" ref="AK282:AK284" si="54">+AG282-AI282</f>
        <v>-250</v>
      </c>
    </row>
    <row r="283" spans="1:37" x14ac:dyDescent="0.25">
      <c r="A283" s="1"/>
      <c r="B283" s="1"/>
      <c r="C283" s="1"/>
      <c r="D283" s="1"/>
      <c r="E283" s="1"/>
      <c r="F283" s="1"/>
      <c r="G283" s="1" t="s">
        <v>273</v>
      </c>
      <c r="H283" s="1"/>
      <c r="I283" s="34"/>
      <c r="J283" s="34"/>
      <c r="K283" s="34">
        <v>298</v>
      </c>
      <c r="L283" s="34"/>
      <c r="M283" s="34">
        <v>171.12</v>
      </c>
      <c r="N283" s="34"/>
      <c r="O283" s="34">
        <v>151.97999999999999</v>
      </c>
      <c r="P283" s="34"/>
      <c r="Q283" s="34">
        <v>84.99</v>
      </c>
      <c r="R283" s="34"/>
      <c r="S283" s="34"/>
      <c r="T283" s="34"/>
      <c r="U283" s="34">
        <v>17.96</v>
      </c>
      <c r="V283" s="34"/>
      <c r="W283" s="34">
        <v>345.4</v>
      </c>
      <c r="X283" s="34"/>
      <c r="Y283" s="34"/>
      <c r="Z283" s="34"/>
      <c r="AA283" s="34">
        <v>150</v>
      </c>
      <c r="AB283" s="34"/>
      <c r="AC283" s="34">
        <v>150</v>
      </c>
      <c r="AD283" s="34"/>
      <c r="AE283" s="34">
        <v>150</v>
      </c>
      <c r="AF283" s="34"/>
      <c r="AG283" s="34">
        <f t="shared" si="53"/>
        <v>1519.45</v>
      </c>
      <c r="AH283" s="34"/>
      <c r="AI283" s="34">
        <v>1200</v>
      </c>
      <c r="AJ283" s="54"/>
      <c r="AK283" s="34">
        <f t="shared" si="54"/>
        <v>319.45000000000005</v>
      </c>
    </row>
    <row r="284" spans="1:37" ht="15.75" thickBot="1" x14ac:dyDescent="0.3">
      <c r="A284" s="1"/>
      <c r="B284" s="1"/>
      <c r="C284" s="1"/>
      <c r="D284" s="1"/>
      <c r="E284" s="1"/>
      <c r="F284" s="1"/>
      <c r="G284" s="1" t="s">
        <v>352</v>
      </c>
      <c r="H284" s="1"/>
      <c r="I284" s="34">
        <v>0</v>
      </c>
      <c r="J284" s="34"/>
      <c r="K284" s="34"/>
      <c r="L284" s="34"/>
      <c r="M284" s="34"/>
      <c r="N284" s="34"/>
      <c r="O284" s="34"/>
      <c r="P284" s="34"/>
      <c r="Q284" s="34"/>
      <c r="R284" s="34"/>
      <c r="S284" s="34">
        <v>0</v>
      </c>
      <c r="T284" s="34"/>
      <c r="U284" s="34"/>
      <c r="V284" s="34"/>
      <c r="W284" s="34">
        <v>0</v>
      </c>
      <c r="X284" s="34"/>
      <c r="Y284" s="34">
        <v>0</v>
      </c>
      <c r="Z284" s="34"/>
      <c r="AA284" s="34">
        <v>0</v>
      </c>
      <c r="AB284" s="34"/>
      <c r="AC284" s="34">
        <v>0</v>
      </c>
      <c r="AD284" s="34"/>
      <c r="AE284" s="34">
        <v>0</v>
      </c>
      <c r="AF284" s="34"/>
      <c r="AG284" s="34">
        <f t="shared" si="53"/>
        <v>0</v>
      </c>
      <c r="AH284" s="34"/>
      <c r="AI284" s="34">
        <v>1500</v>
      </c>
      <c r="AJ284" s="54"/>
      <c r="AK284" s="34">
        <f t="shared" si="54"/>
        <v>-1500</v>
      </c>
    </row>
    <row r="285" spans="1:37" ht="15.75" thickBot="1" x14ac:dyDescent="0.3">
      <c r="A285" s="1"/>
      <c r="B285" s="1"/>
      <c r="C285" s="1"/>
      <c r="D285" s="1"/>
      <c r="E285" s="1"/>
      <c r="F285" s="1" t="s">
        <v>274</v>
      </c>
      <c r="G285" s="1"/>
      <c r="H285" s="1"/>
      <c r="I285" s="56">
        <f>ROUND(SUM(I280:I284),5)</f>
        <v>188.65</v>
      </c>
      <c r="J285" s="34"/>
      <c r="K285" s="56">
        <f>ROUND(SUM(K280:K284),5)</f>
        <v>298</v>
      </c>
      <c r="L285" s="34"/>
      <c r="M285" s="56">
        <f>ROUND(SUM(M280:M284),5)</f>
        <v>171.12</v>
      </c>
      <c r="N285" s="34"/>
      <c r="O285" s="56">
        <f>ROUND(SUM(O280:O284),5)</f>
        <v>151.97999999999999</v>
      </c>
      <c r="P285" s="34"/>
      <c r="Q285" s="56">
        <f>ROUND(SUM(Q280:Q284),5)</f>
        <v>84.99</v>
      </c>
      <c r="R285" s="34"/>
      <c r="S285" s="56">
        <f>ROUND(SUM(S280:S284),5)</f>
        <v>0</v>
      </c>
      <c r="T285" s="34"/>
      <c r="U285" s="56">
        <f>ROUND(SUM(U280:U284),5)</f>
        <v>17.96</v>
      </c>
      <c r="V285" s="34"/>
      <c r="W285" s="56">
        <f>ROUND(SUM(W280:W284),5)</f>
        <v>345.4</v>
      </c>
      <c r="X285" s="34"/>
      <c r="Y285" s="56">
        <f>ROUND(SUM(Y280:Y284),5)</f>
        <v>0</v>
      </c>
      <c r="Z285" s="34"/>
      <c r="AA285" s="56">
        <f>ROUND(SUM(AA280:AA284),5)</f>
        <v>150</v>
      </c>
      <c r="AB285" s="34"/>
      <c r="AC285" s="56">
        <f>ROUND(SUM(AC280:AC284),5)</f>
        <v>150</v>
      </c>
      <c r="AD285" s="34"/>
      <c r="AE285" s="56">
        <f>ROUND(SUM(AE280:AE284),5)</f>
        <v>150</v>
      </c>
      <c r="AF285" s="34"/>
      <c r="AG285" s="56">
        <f>ROUND(SUM(I285:AE285),5)</f>
        <v>1708.1</v>
      </c>
      <c r="AH285" s="34"/>
      <c r="AI285" s="56">
        <f>ROUND(SUM(AI280:AI284),5)</f>
        <v>2950</v>
      </c>
      <c r="AJ285" s="54"/>
      <c r="AK285" s="56">
        <f>ROUND(SUM(AK280:AK284),5)</f>
        <v>-1430.55</v>
      </c>
    </row>
    <row r="286" spans="1:37" x14ac:dyDescent="0.25">
      <c r="A286" s="1"/>
      <c r="B286" s="1"/>
      <c r="C286" s="1"/>
      <c r="D286" s="1"/>
      <c r="E286" s="1" t="s">
        <v>275</v>
      </c>
      <c r="F286" s="1"/>
      <c r="G286" s="1"/>
      <c r="H286" s="1"/>
      <c r="I286" s="34">
        <f>ROUND(I273+I279+I285,5)</f>
        <v>2442.8200000000002</v>
      </c>
      <c r="J286" s="34"/>
      <c r="K286" s="34">
        <f>ROUND(K273+K279+K285,5)</f>
        <v>3771.18</v>
      </c>
      <c r="L286" s="34"/>
      <c r="M286" s="34">
        <f>ROUND(M273+M279+M285,5)</f>
        <v>5027.74</v>
      </c>
      <c r="N286" s="34"/>
      <c r="O286" s="34">
        <f>ROUND(O273+O279+O285,5)</f>
        <v>5822.68</v>
      </c>
      <c r="P286" s="34"/>
      <c r="Q286" s="34">
        <f>ROUND(Q273+Q279+Q285,5)</f>
        <v>5146.83</v>
      </c>
      <c r="R286" s="34"/>
      <c r="S286" s="34">
        <f>ROUND(S273+S279+S285,5)</f>
        <v>6351.86</v>
      </c>
      <c r="T286" s="34"/>
      <c r="U286" s="34">
        <f>ROUND(U273+U279+U285,5)</f>
        <v>3165.9</v>
      </c>
      <c r="V286" s="34"/>
      <c r="W286" s="34">
        <f>ROUND(W273+W279+W285,5)</f>
        <v>2507.5100000000002</v>
      </c>
      <c r="X286" s="34"/>
      <c r="Y286" s="34">
        <f>ROUND(Y273+Y279+Y285,5)</f>
        <v>1844.95</v>
      </c>
      <c r="Z286" s="34"/>
      <c r="AA286" s="34">
        <f>ROUND(AA273+AA279+AA285,5)</f>
        <v>2308.7600000000002</v>
      </c>
      <c r="AB286" s="34"/>
      <c r="AC286" s="34">
        <f>ROUND(AC273+AC279+AC285,5)</f>
        <v>2308.7600000000002</v>
      </c>
      <c r="AD286" s="34"/>
      <c r="AE286" s="34">
        <f>ROUND(AE273+AE279+AE285,5)</f>
        <v>2308.7600000000002</v>
      </c>
      <c r="AF286" s="34"/>
      <c r="AG286" s="34">
        <f>ROUND(SUM(I286:AE286),5)</f>
        <v>43007.75</v>
      </c>
      <c r="AH286" s="34"/>
      <c r="AI286" s="34">
        <f>ROUND(AI273+AI279+AI285,5)</f>
        <v>119374</v>
      </c>
      <c r="AJ286" s="54"/>
      <c r="AK286" s="34">
        <f>ROUND(AK273+AK279+AK285,5)</f>
        <v>-76554.899999999994</v>
      </c>
    </row>
    <row r="287" spans="1:37" x14ac:dyDescent="0.25">
      <c r="A287" s="1"/>
      <c r="B287" s="1"/>
      <c r="C287" s="1"/>
      <c r="D287" s="1"/>
      <c r="E287" s="1" t="s">
        <v>276</v>
      </c>
      <c r="F287" s="1"/>
      <c r="G287" s="1"/>
      <c r="H287" s="1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54"/>
      <c r="AK287" s="34"/>
    </row>
    <row r="288" spans="1:37" x14ac:dyDescent="0.25">
      <c r="A288" s="1"/>
      <c r="B288" s="1"/>
      <c r="C288" s="1"/>
      <c r="D288" s="1"/>
      <c r="E288" s="1"/>
      <c r="F288" s="1" t="s">
        <v>277</v>
      </c>
      <c r="G288" s="1"/>
      <c r="H288" s="1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54"/>
      <c r="AK288" s="34"/>
    </row>
    <row r="289" spans="1:37" x14ac:dyDescent="0.25">
      <c r="A289" s="1"/>
      <c r="B289" s="1"/>
      <c r="C289" s="1"/>
      <c r="D289" s="1"/>
      <c r="E289" s="1"/>
      <c r="F289" s="1"/>
      <c r="G289" s="1" t="s">
        <v>278</v>
      </c>
      <c r="H289" s="1"/>
      <c r="I289" s="34">
        <v>1692.3</v>
      </c>
      <c r="J289" s="34"/>
      <c r="K289" s="34">
        <v>1692.3</v>
      </c>
      <c r="L289" s="34"/>
      <c r="M289" s="34">
        <v>1692.3</v>
      </c>
      <c r="N289" s="34"/>
      <c r="O289" s="34">
        <v>1692.3</v>
      </c>
      <c r="P289" s="34"/>
      <c r="Q289" s="34">
        <v>1692.3</v>
      </c>
      <c r="R289" s="34"/>
      <c r="S289" s="34">
        <v>2538.4499999999998</v>
      </c>
      <c r="T289" s="34"/>
      <c r="U289" s="34">
        <v>1692.3</v>
      </c>
      <c r="V289" s="34"/>
      <c r="W289" s="34">
        <v>1692.3</v>
      </c>
      <c r="X289" s="34"/>
      <c r="Y289" s="34">
        <v>1692.3</v>
      </c>
      <c r="Z289" s="34"/>
      <c r="AA289" s="34">
        <v>1692.3</v>
      </c>
      <c r="AB289" s="34"/>
      <c r="AC289" s="34">
        <v>1692.3</v>
      </c>
      <c r="AD289" s="34"/>
      <c r="AE289" s="34">
        <f>1692.3/2*3</f>
        <v>2538.4499999999998</v>
      </c>
      <c r="AF289" s="34"/>
      <c r="AG289" s="34">
        <f t="shared" ref="AG289:AG295" si="55">ROUND(SUM(I289:AE289),5)</f>
        <v>21999.9</v>
      </c>
      <c r="AH289" s="34"/>
      <c r="AI289" s="34">
        <v>22000</v>
      </c>
      <c r="AJ289" s="54"/>
      <c r="AK289" s="34">
        <f t="shared" ref="AK289:AK294" si="56">+AG289-AI289</f>
        <v>-9.9999999998544808E-2</v>
      </c>
    </row>
    <row r="290" spans="1:37" x14ac:dyDescent="0.25">
      <c r="A290" s="1"/>
      <c r="B290" s="1"/>
      <c r="C290" s="1"/>
      <c r="D290" s="1"/>
      <c r="E290" s="1"/>
      <c r="F290" s="1"/>
      <c r="G290" s="1" t="s">
        <v>279</v>
      </c>
      <c r="H290" s="1"/>
      <c r="I290" s="34">
        <v>159.93</v>
      </c>
      <c r="J290" s="34"/>
      <c r="K290" s="34">
        <v>159.91999999999999</v>
      </c>
      <c r="L290" s="34"/>
      <c r="M290" s="34">
        <v>159.93</v>
      </c>
      <c r="N290" s="34"/>
      <c r="O290" s="34">
        <v>159.91999999999999</v>
      </c>
      <c r="P290" s="34"/>
      <c r="Q290" s="34">
        <v>159.93</v>
      </c>
      <c r="R290" s="34"/>
      <c r="S290" s="34">
        <v>236.68</v>
      </c>
      <c r="T290" s="34"/>
      <c r="U290" s="34">
        <v>129.46</v>
      </c>
      <c r="V290" s="34"/>
      <c r="W290" s="34">
        <v>129.47</v>
      </c>
      <c r="X290" s="34"/>
      <c r="Y290" s="34">
        <v>148.58000000000001</v>
      </c>
      <c r="Z290" s="34"/>
      <c r="AA290" s="34">
        <v>129.47</v>
      </c>
      <c r="AB290" s="34"/>
      <c r="AC290" s="34">
        <v>129.47</v>
      </c>
      <c r="AD290" s="34"/>
      <c r="AE290" s="34">
        <f>+AE289*0.0725</f>
        <v>184.03762499999996</v>
      </c>
      <c r="AF290" s="34"/>
      <c r="AG290" s="34">
        <f t="shared" si="55"/>
        <v>1886.79763</v>
      </c>
      <c r="AH290" s="34"/>
      <c r="AI290" s="34">
        <v>1595</v>
      </c>
      <c r="AJ290" s="54"/>
      <c r="AK290" s="34">
        <f t="shared" si="56"/>
        <v>291.79763000000003</v>
      </c>
    </row>
    <row r="291" spans="1:37" x14ac:dyDescent="0.25">
      <c r="A291" s="1"/>
      <c r="B291" s="1"/>
      <c r="C291" s="1"/>
      <c r="D291" s="1"/>
      <c r="E291" s="1"/>
      <c r="F291" s="1"/>
      <c r="G291" s="1" t="s">
        <v>280</v>
      </c>
      <c r="H291" s="1"/>
      <c r="I291" s="34">
        <v>0</v>
      </c>
      <c r="J291" s="34"/>
      <c r="K291" s="34">
        <v>0</v>
      </c>
      <c r="L291" s="34"/>
      <c r="M291" s="34">
        <v>0</v>
      </c>
      <c r="N291" s="34"/>
      <c r="O291" s="34">
        <v>-131.94</v>
      </c>
      <c r="P291" s="34"/>
      <c r="Q291" s="34">
        <v>8.64</v>
      </c>
      <c r="R291" s="34"/>
      <c r="S291" s="34">
        <v>-53.31</v>
      </c>
      <c r="T291" s="34"/>
      <c r="U291" s="34">
        <v>0</v>
      </c>
      <c r="V291" s="34"/>
      <c r="W291" s="34">
        <v>176.61</v>
      </c>
      <c r="X291" s="34"/>
      <c r="Y291" s="34">
        <v>0</v>
      </c>
      <c r="Z291" s="34"/>
      <c r="AA291" s="34">
        <v>0</v>
      </c>
      <c r="AB291" s="34"/>
      <c r="AC291" s="34">
        <v>0</v>
      </c>
      <c r="AD291" s="34"/>
      <c r="AE291" s="34">
        <v>0</v>
      </c>
      <c r="AF291" s="34"/>
      <c r="AG291" s="34">
        <f t="shared" si="55"/>
        <v>0</v>
      </c>
      <c r="AH291" s="34"/>
      <c r="AI291" s="34">
        <v>0</v>
      </c>
      <c r="AJ291" s="54"/>
      <c r="AK291" s="34">
        <f t="shared" si="56"/>
        <v>0</v>
      </c>
    </row>
    <row r="292" spans="1:37" x14ac:dyDescent="0.25">
      <c r="A292" s="1"/>
      <c r="B292" s="1"/>
      <c r="C292" s="1"/>
      <c r="D292" s="1"/>
      <c r="E292" s="1"/>
      <c r="F292" s="1"/>
      <c r="G292" s="1" t="s">
        <v>281</v>
      </c>
      <c r="H292" s="1"/>
      <c r="I292" s="34">
        <v>58.7</v>
      </c>
      <c r="J292" s="34"/>
      <c r="K292" s="34">
        <v>58.7</v>
      </c>
      <c r="L292" s="34"/>
      <c r="M292" s="34">
        <v>58.7</v>
      </c>
      <c r="N292" s="34"/>
      <c r="O292" s="34">
        <v>58.7</v>
      </c>
      <c r="P292" s="34"/>
      <c r="Q292" s="34">
        <v>58.7</v>
      </c>
      <c r="R292" s="34"/>
      <c r="S292" s="34">
        <v>58.7</v>
      </c>
      <c r="T292" s="34"/>
      <c r="U292" s="34">
        <v>58.7</v>
      </c>
      <c r="V292" s="34"/>
      <c r="W292" s="34">
        <v>58.7</v>
      </c>
      <c r="X292" s="34"/>
      <c r="Y292" s="34">
        <v>58.7</v>
      </c>
      <c r="Z292" s="34"/>
      <c r="AA292" s="34">
        <v>58.7</v>
      </c>
      <c r="AB292" s="34"/>
      <c r="AC292" s="34">
        <v>58.7</v>
      </c>
      <c r="AD292" s="34"/>
      <c r="AE292" s="34">
        <v>58.7</v>
      </c>
      <c r="AF292" s="34"/>
      <c r="AG292" s="34">
        <f t="shared" si="55"/>
        <v>704.4</v>
      </c>
      <c r="AH292" s="34"/>
      <c r="AI292" s="34">
        <v>704</v>
      </c>
      <c r="AJ292" s="54"/>
      <c r="AK292" s="34">
        <f t="shared" si="56"/>
        <v>0.39999999999997726</v>
      </c>
    </row>
    <row r="293" spans="1:37" x14ac:dyDescent="0.25">
      <c r="A293" s="1"/>
      <c r="B293" s="1"/>
      <c r="C293" s="1"/>
      <c r="D293" s="1"/>
      <c r="E293" s="1"/>
      <c r="F293" s="1"/>
      <c r="G293" s="1" t="s">
        <v>282</v>
      </c>
      <c r="H293" s="1"/>
      <c r="I293" s="34">
        <v>0</v>
      </c>
      <c r="J293" s="34"/>
      <c r="K293" s="34">
        <v>1088.72</v>
      </c>
      <c r="L293" s="34"/>
      <c r="M293" s="34">
        <v>0</v>
      </c>
      <c r="N293" s="34"/>
      <c r="O293" s="34">
        <v>0</v>
      </c>
      <c r="P293" s="34"/>
      <c r="Q293" s="34">
        <v>1119.8</v>
      </c>
      <c r="R293" s="34"/>
      <c r="S293" s="34">
        <v>0</v>
      </c>
      <c r="T293" s="34"/>
      <c r="U293" s="34">
        <v>0</v>
      </c>
      <c r="V293" s="34"/>
      <c r="W293" s="34">
        <v>0</v>
      </c>
      <c r="X293" s="34"/>
      <c r="Y293" s="34">
        <v>-2208.52</v>
      </c>
      <c r="Z293" s="34"/>
      <c r="AA293" s="34">
        <v>0</v>
      </c>
      <c r="AB293" s="34"/>
      <c r="AC293" s="34">
        <v>0</v>
      </c>
      <c r="AD293" s="34"/>
      <c r="AE293" s="34">
        <v>0</v>
      </c>
      <c r="AF293" s="34"/>
      <c r="AG293" s="34">
        <f t="shared" si="55"/>
        <v>0</v>
      </c>
      <c r="AH293" s="34"/>
      <c r="AI293" s="34">
        <v>0</v>
      </c>
      <c r="AJ293" s="54"/>
      <c r="AK293" s="34">
        <f t="shared" si="56"/>
        <v>0</v>
      </c>
    </row>
    <row r="294" spans="1:37" ht="15.75" thickBot="1" x14ac:dyDescent="0.3">
      <c r="A294" s="1"/>
      <c r="B294" s="1"/>
      <c r="C294" s="1"/>
      <c r="D294" s="1"/>
      <c r="E294" s="1"/>
      <c r="F294" s="1"/>
      <c r="G294" s="1" t="s">
        <v>283</v>
      </c>
      <c r="H294" s="1"/>
      <c r="I294" s="55">
        <v>114.4</v>
      </c>
      <c r="J294" s="34"/>
      <c r="K294" s="55">
        <v>114.4</v>
      </c>
      <c r="L294" s="34"/>
      <c r="M294" s="55">
        <v>114.4</v>
      </c>
      <c r="N294" s="34"/>
      <c r="O294" s="55">
        <v>114.4</v>
      </c>
      <c r="P294" s="34"/>
      <c r="Q294" s="55">
        <v>114.4</v>
      </c>
      <c r="R294" s="34"/>
      <c r="S294" s="55">
        <v>42</v>
      </c>
      <c r="T294" s="34"/>
      <c r="U294" s="55">
        <v>42</v>
      </c>
      <c r="V294" s="34"/>
      <c r="W294" s="55">
        <v>42</v>
      </c>
      <c r="X294" s="34"/>
      <c r="Y294" s="55">
        <v>42</v>
      </c>
      <c r="Z294" s="34"/>
      <c r="AA294" s="55">
        <v>42</v>
      </c>
      <c r="AB294" s="34"/>
      <c r="AC294" s="55">
        <v>42</v>
      </c>
      <c r="AD294" s="34"/>
      <c r="AE294" s="55">
        <v>42</v>
      </c>
      <c r="AF294" s="34"/>
      <c r="AG294" s="55">
        <f t="shared" si="55"/>
        <v>866</v>
      </c>
      <c r="AH294" s="34"/>
      <c r="AI294" s="55">
        <v>1373</v>
      </c>
      <c r="AJ294" s="54"/>
      <c r="AK294" s="55">
        <f t="shared" si="56"/>
        <v>-507</v>
      </c>
    </row>
    <row r="295" spans="1:37" x14ac:dyDescent="0.25">
      <c r="A295" s="1"/>
      <c r="B295" s="1"/>
      <c r="C295" s="1"/>
      <c r="D295" s="1"/>
      <c r="E295" s="1"/>
      <c r="F295" s="1" t="s">
        <v>284</v>
      </c>
      <c r="G295" s="1"/>
      <c r="H295" s="1"/>
      <c r="I295" s="34">
        <f>ROUND(SUM(I288:I294),5)</f>
        <v>2025.33</v>
      </c>
      <c r="J295" s="34"/>
      <c r="K295" s="34">
        <f>ROUND(SUM(K288:K294),5)</f>
        <v>3114.04</v>
      </c>
      <c r="L295" s="34"/>
      <c r="M295" s="34">
        <f>ROUND(SUM(M288:M294),5)</f>
        <v>2025.33</v>
      </c>
      <c r="N295" s="34"/>
      <c r="O295" s="34">
        <f>ROUND(SUM(O288:O294),5)</f>
        <v>1893.38</v>
      </c>
      <c r="P295" s="34"/>
      <c r="Q295" s="34">
        <f>ROUND(SUM(Q288:Q294),5)</f>
        <v>3153.77</v>
      </c>
      <c r="R295" s="34"/>
      <c r="S295" s="34">
        <f>ROUND(SUM(S288:S294),5)</f>
        <v>2822.52</v>
      </c>
      <c r="T295" s="34"/>
      <c r="U295" s="34">
        <f>ROUND(SUM(U288:U294),5)</f>
        <v>1922.46</v>
      </c>
      <c r="V295" s="34"/>
      <c r="W295" s="34">
        <f>ROUND(SUM(W288:W294),5)</f>
        <v>2099.08</v>
      </c>
      <c r="X295" s="34"/>
      <c r="Y295" s="34">
        <f>ROUND(SUM(Y288:Y294),5)</f>
        <v>-266.94</v>
      </c>
      <c r="Z295" s="34"/>
      <c r="AA295" s="34">
        <f>ROUND(SUM(AA288:AA294),5)</f>
        <v>1922.47</v>
      </c>
      <c r="AB295" s="34"/>
      <c r="AC295" s="34">
        <f>ROUND(SUM(AC288:AC294),5)</f>
        <v>1922.47</v>
      </c>
      <c r="AD295" s="34"/>
      <c r="AE295" s="34">
        <f>ROUND(SUM(AE288:AE294),5)</f>
        <v>2823.1876299999999</v>
      </c>
      <c r="AF295" s="34"/>
      <c r="AG295" s="34">
        <f t="shared" si="55"/>
        <v>25457.09763</v>
      </c>
      <c r="AH295" s="34"/>
      <c r="AI295" s="34">
        <f>ROUND(SUM(AI288:AI294),5)</f>
        <v>25672</v>
      </c>
      <c r="AJ295" s="54"/>
      <c r="AK295" s="34">
        <f>ROUND(SUM(AK288:AK294),5)</f>
        <v>-214.90236999999999</v>
      </c>
    </row>
    <row r="296" spans="1:37" x14ac:dyDescent="0.25">
      <c r="A296" s="1"/>
      <c r="B296" s="1"/>
      <c r="C296" s="1"/>
      <c r="D296" s="1"/>
      <c r="E296" s="1"/>
      <c r="F296" s="1" t="s">
        <v>285</v>
      </c>
      <c r="G296" s="1"/>
      <c r="H296" s="1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54"/>
      <c r="AK296" s="34"/>
    </row>
    <row r="297" spans="1:37" x14ac:dyDescent="0.25">
      <c r="A297" s="1"/>
      <c r="B297" s="1"/>
      <c r="C297" s="1"/>
      <c r="D297" s="1"/>
      <c r="E297" s="1"/>
      <c r="F297" s="1"/>
      <c r="G297" s="1" t="s">
        <v>286</v>
      </c>
      <c r="H297" s="1"/>
      <c r="I297" s="34">
        <v>0</v>
      </c>
      <c r="J297" s="34"/>
      <c r="K297" s="34">
        <v>124.5</v>
      </c>
      <c r="L297" s="34"/>
      <c r="M297" s="34">
        <v>85161.7</v>
      </c>
      <c r="N297" s="34"/>
      <c r="O297" s="34">
        <v>108561.3</v>
      </c>
      <c r="P297" s="34"/>
      <c r="Q297" s="34">
        <v>103223.4</v>
      </c>
      <c r="R297" s="34"/>
      <c r="S297" s="34">
        <v>59816</v>
      </c>
      <c r="T297" s="34"/>
      <c r="U297" s="34">
        <v>0</v>
      </c>
      <c r="V297" s="34"/>
      <c r="W297" s="34">
        <v>0</v>
      </c>
      <c r="X297" s="34"/>
      <c r="Y297" s="34">
        <v>0</v>
      </c>
      <c r="Z297" s="34"/>
      <c r="AA297" s="34">
        <v>0</v>
      </c>
      <c r="AB297" s="34"/>
      <c r="AC297" s="34">
        <v>0</v>
      </c>
      <c r="AD297" s="34"/>
      <c r="AE297" s="34">
        <v>0</v>
      </c>
      <c r="AF297" s="34"/>
      <c r="AG297" s="34">
        <f>ROUND(SUM(I297:AE297),5)</f>
        <v>356886.9</v>
      </c>
      <c r="AH297" s="34"/>
      <c r="AI297" s="34">
        <v>307000</v>
      </c>
      <c r="AJ297" s="54"/>
      <c r="AK297" s="34">
        <f t="shared" ref="AK297:AK302" si="57">+AG297-AI297</f>
        <v>49886.900000000023</v>
      </c>
    </row>
    <row r="298" spans="1:37" x14ac:dyDescent="0.25">
      <c r="A298" s="1"/>
      <c r="B298" s="1"/>
      <c r="C298" s="1"/>
      <c r="D298" s="1"/>
      <c r="E298" s="1"/>
      <c r="F298" s="1"/>
      <c r="G298" s="1" t="s">
        <v>287</v>
      </c>
      <c r="H298" s="1"/>
      <c r="I298" s="34">
        <v>0</v>
      </c>
      <c r="J298" s="34"/>
      <c r="K298" s="34">
        <v>11.77</v>
      </c>
      <c r="L298" s="34"/>
      <c r="M298" s="34">
        <v>8047.8</v>
      </c>
      <c r="N298" s="34"/>
      <c r="O298" s="34">
        <v>10258.98</v>
      </c>
      <c r="P298" s="34"/>
      <c r="Q298" s="34">
        <v>9758.4699999999993</v>
      </c>
      <c r="R298" s="34"/>
      <c r="S298" s="34">
        <v>5652.6</v>
      </c>
      <c r="T298" s="34"/>
      <c r="U298" s="34">
        <v>0</v>
      </c>
      <c r="V298" s="34"/>
      <c r="W298" s="34">
        <v>0</v>
      </c>
      <c r="X298" s="34"/>
      <c r="Y298" s="34">
        <v>0</v>
      </c>
      <c r="Z298" s="34"/>
      <c r="AA298" s="34">
        <v>0</v>
      </c>
      <c r="AB298" s="34"/>
      <c r="AC298" s="34">
        <v>0</v>
      </c>
      <c r="AD298" s="34"/>
      <c r="AE298" s="34">
        <v>0</v>
      </c>
      <c r="AF298" s="34"/>
      <c r="AG298" s="34">
        <f>ROUND(SUM(I298:AE298),5)</f>
        <v>33729.620000000003</v>
      </c>
      <c r="AH298" s="34"/>
      <c r="AI298" s="34">
        <v>28398</v>
      </c>
      <c r="AJ298" s="54"/>
      <c r="AK298" s="34">
        <f t="shared" si="57"/>
        <v>5331.6200000000026</v>
      </c>
    </row>
    <row r="299" spans="1:37" x14ac:dyDescent="0.25">
      <c r="A299" s="1"/>
      <c r="B299" s="1"/>
      <c r="C299" s="1"/>
      <c r="D299" s="1"/>
      <c r="E299" s="1"/>
      <c r="F299" s="1"/>
      <c r="G299" s="1" t="s">
        <v>353</v>
      </c>
      <c r="H299" s="1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>
        <f t="shared" ref="AG299:AG301" si="58">ROUND(SUM(I299:AE299),5)</f>
        <v>0</v>
      </c>
      <c r="AH299" s="34"/>
      <c r="AI299" s="34">
        <v>0</v>
      </c>
      <c r="AJ299" s="54"/>
      <c r="AK299" s="34">
        <f t="shared" si="57"/>
        <v>0</v>
      </c>
    </row>
    <row r="300" spans="1:37" x14ac:dyDescent="0.25">
      <c r="A300" s="1"/>
      <c r="B300" s="1"/>
      <c r="C300" s="1"/>
      <c r="D300" s="1"/>
      <c r="E300" s="1"/>
      <c r="F300" s="1"/>
      <c r="G300" s="1" t="s">
        <v>354</v>
      </c>
      <c r="H300" s="1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>
        <v>4785.88</v>
      </c>
      <c r="Z300" s="34"/>
      <c r="AA300" s="34"/>
      <c r="AB300" s="34"/>
      <c r="AC300" s="34"/>
      <c r="AD300" s="34"/>
      <c r="AE300" s="34"/>
      <c r="AF300" s="34"/>
      <c r="AG300" s="34">
        <f t="shared" si="58"/>
        <v>4785.88</v>
      </c>
      <c r="AH300" s="34"/>
      <c r="AI300" s="34">
        <v>10000</v>
      </c>
      <c r="AJ300" s="54"/>
      <c r="AK300" s="34">
        <f t="shared" si="57"/>
        <v>-5214.12</v>
      </c>
    </row>
    <row r="301" spans="1:37" x14ac:dyDescent="0.25">
      <c r="A301" s="1"/>
      <c r="B301" s="1"/>
      <c r="C301" s="1"/>
      <c r="D301" s="1"/>
      <c r="E301" s="1"/>
      <c r="F301" s="1"/>
      <c r="G301" s="1" t="s">
        <v>288</v>
      </c>
      <c r="H301" s="1"/>
      <c r="I301" s="34">
        <v>954.42</v>
      </c>
      <c r="J301" s="34"/>
      <c r="K301" s="34">
        <v>954.42</v>
      </c>
      <c r="L301" s="34"/>
      <c r="M301" s="34">
        <v>954.42</v>
      </c>
      <c r="N301" s="34"/>
      <c r="O301" s="34">
        <v>954.42</v>
      </c>
      <c r="P301" s="34"/>
      <c r="Q301" s="34">
        <v>954.42</v>
      </c>
      <c r="R301" s="34"/>
      <c r="S301" s="34">
        <v>644.94000000000005</v>
      </c>
      <c r="T301" s="34"/>
      <c r="U301" s="34">
        <v>644.94000000000005</v>
      </c>
      <c r="V301" s="34"/>
      <c r="W301" s="34">
        <v>644.94000000000005</v>
      </c>
      <c r="X301" s="34"/>
      <c r="Y301" s="34">
        <v>644.94000000000005</v>
      </c>
      <c r="Z301" s="34"/>
      <c r="AA301" s="34">
        <v>644.94000000000005</v>
      </c>
      <c r="AB301" s="34"/>
      <c r="AC301" s="34">
        <v>644.94000000000005</v>
      </c>
      <c r="AD301" s="34"/>
      <c r="AE301" s="34">
        <v>644.94000000000005</v>
      </c>
      <c r="AF301" s="34"/>
      <c r="AG301" s="34">
        <f t="shared" si="58"/>
        <v>9286.68</v>
      </c>
      <c r="AH301" s="34"/>
      <c r="AI301" s="34">
        <v>19157</v>
      </c>
      <c r="AJ301" s="54"/>
      <c r="AK301" s="34">
        <f t="shared" si="57"/>
        <v>-9870.32</v>
      </c>
    </row>
    <row r="302" spans="1:37" ht="15.75" thickBot="1" x14ac:dyDescent="0.3">
      <c r="A302" s="1"/>
      <c r="B302" s="1"/>
      <c r="C302" s="1"/>
      <c r="D302" s="1"/>
      <c r="E302" s="1"/>
      <c r="F302" s="1"/>
      <c r="G302" s="1" t="s">
        <v>289</v>
      </c>
      <c r="H302" s="1"/>
      <c r="I302" s="55">
        <v>0</v>
      </c>
      <c r="J302" s="34"/>
      <c r="K302" s="55">
        <v>0</v>
      </c>
      <c r="L302" s="34"/>
      <c r="M302" s="55">
        <v>0</v>
      </c>
      <c r="N302" s="34"/>
      <c r="O302" s="55">
        <v>80.260000000000005</v>
      </c>
      <c r="P302" s="34"/>
      <c r="Q302" s="55">
        <v>40.32</v>
      </c>
      <c r="R302" s="34"/>
      <c r="S302" s="55">
        <v>0</v>
      </c>
      <c r="T302" s="34"/>
      <c r="U302" s="55">
        <v>0</v>
      </c>
      <c r="V302" s="34"/>
      <c r="W302" s="55">
        <v>0</v>
      </c>
      <c r="X302" s="34"/>
      <c r="Y302" s="55">
        <v>0</v>
      </c>
      <c r="Z302" s="34"/>
      <c r="AA302" s="55">
        <v>0</v>
      </c>
      <c r="AB302" s="34"/>
      <c r="AC302" s="55">
        <v>0</v>
      </c>
      <c r="AD302" s="34"/>
      <c r="AE302" s="55">
        <v>0</v>
      </c>
      <c r="AF302" s="34"/>
      <c r="AG302" s="55">
        <f>ROUND(SUM(I302:AE302),5)</f>
        <v>120.58</v>
      </c>
      <c r="AH302" s="34"/>
      <c r="AI302" s="55">
        <v>0</v>
      </c>
      <c r="AJ302" s="54"/>
      <c r="AK302" s="55">
        <f t="shared" si="57"/>
        <v>120.58</v>
      </c>
    </row>
    <row r="303" spans="1:37" x14ac:dyDescent="0.25">
      <c r="A303" s="1"/>
      <c r="B303" s="1"/>
      <c r="C303" s="1"/>
      <c r="D303" s="1"/>
      <c r="E303" s="1"/>
      <c r="F303" s="1" t="s">
        <v>290</v>
      </c>
      <c r="G303" s="1"/>
      <c r="H303" s="1"/>
      <c r="I303" s="34">
        <f>ROUND(SUM(I296:I302),5)</f>
        <v>954.42</v>
      </c>
      <c r="J303" s="34"/>
      <c r="K303" s="34">
        <f>ROUND(SUM(K296:K302),5)</f>
        <v>1090.69</v>
      </c>
      <c r="L303" s="34"/>
      <c r="M303" s="34">
        <f>ROUND(SUM(M296:M302),5)</f>
        <v>94163.92</v>
      </c>
      <c r="N303" s="34"/>
      <c r="O303" s="34">
        <f>ROUND(SUM(O296:O302),5)</f>
        <v>119854.96</v>
      </c>
      <c r="P303" s="34"/>
      <c r="Q303" s="34">
        <f>ROUND(SUM(Q296:Q302),5)</f>
        <v>113976.61</v>
      </c>
      <c r="R303" s="34"/>
      <c r="S303" s="34">
        <f>ROUND(SUM(S296:S302),5)</f>
        <v>66113.539999999994</v>
      </c>
      <c r="T303" s="34"/>
      <c r="U303" s="34">
        <f>ROUND(SUM(U296:U302),5)</f>
        <v>644.94000000000005</v>
      </c>
      <c r="V303" s="34"/>
      <c r="W303" s="34">
        <f>ROUND(SUM(W296:W302),5)</f>
        <v>644.94000000000005</v>
      </c>
      <c r="X303" s="34"/>
      <c r="Y303" s="34">
        <f>ROUND(SUM(Y296:Y302),5)</f>
        <v>5430.82</v>
      </c>
      <c r="Z303" s="34"/>
      <c r="AA303" s="34">
        <f>ROUND(SUM(AA296:AA302),5)</f>
        <v>644.94000000000005</v>
      </c>
      <c r="AB303" s="34"/>
      <c r="AC303" s="34">
        <f>ROUND(SUM(AC296:AC302),5)</f>
        <v>644.94000000000005</v>
      </c>
      <c r="AD303" s="34"/>
      <c r="AE303" s="34">
        <f>ROUND(SUM(AE296:AE302),5)</f>
        <v>644.94000000000005</v>
      </c>
      <c r="AF303" s="34"/>
      <c r="AG303" s="34">
        <f>ROUND(SUM(I303:AE303),5)</f>
        <v>404809.66</v>
      </c>
      <c r="AH303" s="34"/>
      <c r="AI303" s="34">
        <f>ROUND(SUM(AI296:AI302),5)</f>
        <v>364555</v>
      </c>
      <c r="AJ303" s="54"/>
      <c r="AK303" s="34">
        <f>ROUND(SUM(AK296:AK302),5)</f>
        <v>40254.660000000003</v>
      </c>
    </row>
    <row r="304" spans="1:37" x14ac:dyDescent="0.25">
      <c r="A304" s="1"/>
      <c r="B304" s="1"/>
      <c r="C304" s="1"/>
      <c r="D304" s="1"/>
      <c r="E304" s="1"/>
      <c r="F304" s="1" t="s">
        <v>291</v>
      </c>
      <c r="G304" s="1"/>
      <c r="H304" s="1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54"/>
      <c r="AK304" s="34"/>
    </row>
    <row r="305" spans="1:37" x14ac:dyDescent="0.25">
      <c r="A305" s="1"/>
      <c r="B305" s="1"/>
      <c r="C305" s="1"/>
      <c r="D305" s="1"/>
      <c r="E305" s="1"/>
      <c r="F305" s="1"/>
      <c r="G305" s="1" t="s">
        <v>292</v>
      </c>
      <c r="H305" s="1"/>
      <c r="I305" s="34">
        <v>374.3</v>
      </c>
      <c r="J305" s="34"/>
      <c r="K305" s="34">
        <v>667.36</v>
      </c>
      <c r="L305" s="34"/>
      <c r="M305" s="34">
        <v>746.15</v>
      </c>
      <c r="N305" s="34"/>
      <c r="O305" s="34">
        <v>461.35</v>
      </c>
      <c r="P305" s="34"/>
      <c r="Q305" s="34">
        <v>837.22</v>
      </c>
      <c r="R305" s="34"/>
      <c r="S305" s="34">
        <v>508.24</v>
      </c>
      <c r="T305" s="34"/>
      <c r="U305" s="34">
        <v>450.57</v>
      </c>
      <c r="V305" s="34"/>
      <c r="W305" s="34">
        <v>823.06</v>
      </c>
      <c r="X305" s="34"/>
      <c r="Y305" s="34">
        <v>455.24</v>
      </c>
      <c r="Z305" s="34"/>
      <c r="AA305" s="34">
        <v>800</v>
      </c>
      <c r="AB305" s="34"/>
      <c r="AC305" s="34">
        <v>800</v>
      </c>
      <c r="AD305" s="34"/>
      <c r="AE305" s="34">
        <v>800</v>
      </c>
      <c r="AF305" s="34"/>
      <c r="AG305" s="34">
        <f>ROUND(SUM(I305:AE305),5)</f>
        <v>7723.49</v>
      </c>
      <c r="AH305" s="34"/>
      <c r="AI305" s="34">
        <v>12122</v>
      </c>
      <c r="AJ305" s="54"/>
      <c r="AK305" s="34">
        <f t="shared" ref="AK305:AK307" si="59">+AG305-AI305</f>
        <v>-4398.51</v>
      </c>
    </row>
    <row r="306" spans="1:37" x14ac:dyDescent="0.25">
      <c r="A306" s="1"/>
      <c r="B306" s="1"/>
      <c r="C306" s="1"/>
      <c r="D306" s="1"/>
      <c r="E306" s="1"/>
      <c r="F306" s="1"/>
      <c r="G306" s="1" t="s">
        <v>293</v>
      </c>
      <c r="H306" s="1"/>
      <c r="I306" s="34">
        <v>60</v>
      </c>
      <c r="J306" s="34"/>
      <c r="K306" s="34">
        <v>0</v>
      </c>
      <c r="L306" s="34"/>
      <c r="M306" s="34">
        <v>540</v>
      </c>
      <c r="N306" s="34"/>
      <c r="O306" s="34">
        <v>0</v>
      </c>
      <c r="P306" s="34"/>
      <c r="Q306" s="34">
        <v>300</v>
      </c>
      <c r="R306" s="34"/>
      <c r="S306" s="34">
        <v>0</v>
      </c>
      <c r="T306" s="34"/>
      <c r="U306" s="34">
        <v>240</v>
      </c>
      <c r="V306" s="34"/>
      <c r="W306" s="34">
        <v>420</v>
      </c>
      <c r="X306" s="34"/>
      <c r="Y306" s="34">
        <v>0</v>
      </c>
      <c r="Z306" s="34"/>
      <c r="AA306" s="34">
        <v>250</v>
      </c>
      <c r="AB306" s="34"/>
      <c r="AC306" s="34">
        <v>250</v>
      </c>
      <c r="AD306" s="34"/>
      <c r="AE306" s="34">
        <v>250</v>
      </c>
      <c r="AF306" s="34"/>
      <c r="AG306" s="34">
        <f>ROUND(SUM(I306:AE306),5)</f>
        <v>2310</v>
      </c>
      <c r="AH306" s="34"/>
      <c r="AI306" s="34">
        <v>2000</v>
      </c>
      <c r="AJ306" s="54"/>
      <c r="AK306" s="34">
        <f t="shared" si="59"/>
        <v>310</v>
      </c>
    </row>
    <row r="307" spans="1:37" ht="15.75" thickBot="1" x14ac:dyDescent="0.3">
      <c r="A307" s="1"/>
      <c r="B307" s="1"/>
      <c r="C307" s="1"/>
      <c r="D307" s="1"/>
      <c r="E307" s="1"/>
      <c r="F307" s="1"/>
      <c r="G307" s="1" t="s">
        <v>294</v>
      </c>
      <c r="H307" s="1"/>
      <c r="I307" s="55">
        <v>0</v>
      </c>
      <c r="J307" s="34"/>
      <c r="K307" s="55">
        <v>6.69</v>
      </c>
      <c r="L307" s="34"/>
      <c r="M307" s="55">
        <v>130.05000000000001</v>
      </c>
      <c r="N307" s="34"/>
      <c r="O307" s="55">
        <v>0</v>
      </c>
      <c r="P307" s="34"/>
      <c r="Q307" s="55">
        <v>61</v>
      </c>
      <c r="R307" s="34"/>
      <c r="S307" s="55">
        <v>351.79</v>
      </c>
      <c r="T307" s="34"/>
      <c r="U307" s="55">
        <v>0</v>
      </c>
      <c r="V307" s="34"/>
      <c r="W307" s="55">
        <v>7.59</v>
      </c>
      <c r="X307" s="34"/>
      <c r="Y307" s="55">
        <v>0</v>
      </c>
      <c r="Z307" s="34"/>
      <c r="AA307" s="55">
        <v>0</v>
      </c>
      <c r="AB307" s="34"/>
      <c r="AC307" s="55">
        <v>0</v>
      </c>
      <c r="AD307" s="34"/>
      <c r="AE307" s="55">
        <v>0</v>
      </c>
      <c r="AF307" s="34"/>
      <c r="AG307" s="55">
        <f>ROUND(SUM(I307:AE307),5)</f>
        <v>557.12</v>
      </c>
      <c r="AH307" s="34"/>
      <c r="AI307" s="55">
        <v>5000</v>
      </c>
      <c r="AJ307" s="54"/>
      <c r="AK307" s="55">
        <f t="shared" si="59"/>
        <v>-4442.88</v>
      </c>
    </row>
    <row r="308" spans="1:37" x14ac:dyDescent="0.25">
      <c r="A308" s="1"/>
      <c r="B308" s="1"/>
      <c r="C308" s="1"/>
      <c r="D308" s="1"/>
      <c r="E308" s="1"/>
      <c r="F308" s="1" t="s">
        <v>295</v>
      </c>
      <c r="G308" s="1"/>
      <c r="H308" s="1"/>
      <c r="I308" s="34">
        <f>ROUND(SUM(I304:I307),5)</f>
        <v>434.3</v>
      </c>
      <c r="J308" s="34"/>
      <c r="K308" s="34">
        <f>ROUND(SUM(K304:K307),5)</f>
        <v>674.05</v>
      </c>
      <c r="L308" s="34"/>
      <c r="M308" s="34">
        <f>ROUND(SUM(M304:M307),5)</f>
        <v>1416.2</v>
      </c>
      <c r="N308" s="34"/>
      <c r="O308" s="34">
        <f>ROUND(SUM(O304:O307),5)</f>
        <v>461.35</v>
      </c>
      <c r="P308" s="34"/>
      <c r="Q308" s="34">
        <f>ROUND(SUM(Q304:Q307),5)</f>
        <v>1198.22</v>
      </c>
      <c r="R308" s="34"/>
      <c r="S308" s="34">
        <f>ROUND(SUM(S304:S307),5)</f>
        <v>860.03</v>
      </c>
      <c r="T308" s="34"/>
      <c r="U308" s="34">
        <f>ROUND(SUM(U304:U307),5)</f>
        <v>690.57</v>
      </c>
      <c r="V308" s="34"/>
      <c r="W308" s="34">
        <f>ROUND(SUM(W304:W307),5)</f>
        <v>1250.6500000000001</v>
      </c>
      <c r="X308" s="34"/>
      <c r="Y308" s="34">
        <f>ROUND(SUM(Y304:Y307),5)</f>
        <v>455.24</v>
      </c>
      <c r="Z308" s="34"/>
      <c r="AA308" s="34">
        <f>ROUND(SUM(AA304:AA307),5)</f>
        <v>1050</v>
      </c>
      <c r="AB308" s="34"/>
      <c r="AC308" s="34">
        <f>ROUND(SUM(AC304:AC307),5)</f>
        <v>1050</v>
      </c>
      <c r="AD308" s="34"/>
      <c r="AE308" s="34">
        <f>ROUND(SUM(AE304:AE307),5)</f>
        <v>1050</v>
      </c>
      <c r="AF308" s="34"/>
      <c r="AG308" s="34">
        <f>ROUND(SUM(I308:AE308),5)</f>
        <v>10590.61</v>
      </c>
      <c r="AH308" s="34"/>
      <c r="AI308" s="34">
        <f>ROUND(SUM(AI304:AI307),5)</f>
        <v>19122</v>
      </c>
      <c r="AJ308" s="54"/>
      <c r="AK308" s="34">
        <f>ROUND(SUM(AK304:AK307),5)</f>
        <v>-8531.39</v>
      </c>
    </row>
    <row r="309" spans="1:37" x14ac:dyDescent="0.25">
      <c r="A309" s="1"/>
      <c r="B309" s="1"/>
      <c r="C309" s="1"/>
      <c r="D309" s="1"/>
      <c r="E309" s="1"/>
      <c r="F309" s="1" t="s">
        <v>296</v>
      </c>
      <c r="G309" s="1"/>
      <c r="H309" s="1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54"/>
      <c r="AK309" s="34"/>
    </row>
    <row r="310" spans="1:37" x14ac:dyDescent="0.25">
      <c r="A310" s="1"/>
      <c r="B310" s="1"/>
      <c r="C310" s="1"/>
      <c r="D310" s="1"/>
      <c r="E310" s="1"/>
      <c r="F310" s="1"/>
      <c r="G310" s="1" t="s">
        <v>355</v>
      </c>
      <c r="H310" s="1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>
        <f>ROUND(SUM(I310:AE310),5)</f>
        <v>0</v>
      </c>
      <c r="AH310" s="34"/>
      <c r="AI310" s="34">
        <v>1000</v>
      </c>
      <c r="AJ310" s="54"/>
      <c r="AK310" s="34">
        <f t="shared" ref="AK310:AK311" si="60">+AG310-AI310</f>
        <v>-1000</v>
      </c>
    </row>
    <row r="311" spans="1:37" ht="15.75" thickBot="1" x14ac:dyDescent="0.3">
      <c r="A311" s="1"/>
      <c r="B311" s="1"/>
      <c r="C311" s="1"/>
      <c r="D311" s="1"/>
      <c r="E311" s="1"/>
      <c r="F311" s="1"/>
      <c r="G311" s="1" t="s">
        <v>297</v>
      </c>
      <c r="H311" s="1"/>
      <c r="I311" s="55">
        <v>522.94000000000005</v>
      </c>
      <c r="J311" s="34"/>
      <c r="K311" s="55">
        <v>1366.99</v>
      </c>
      <c r="L311" s="34"/>
      <c r="M311" s="55">
        <v>349.47</v>
      </c>
      <c r="N311" s="34"/>
      <c r="O311" s="55">
        <v>0</v>
      </c>
      <c r="P311" s="34"/>
      <c r="Q311" s="55">
        <v>0</v>
      </c>
      <c r="R311" s="34"/>
      <c r="S311" s="55">
        <v>0</v>
      </c>
      <c r="T311" s="34"/>
      <c r="U311" s="55">
        <v>0</v>
      </c>
      <c r="V311" s="34"/>
      <c r="W311" s="55">
        <v>0</v>
      </c>
      <c r="X311" s="34"/>
      <c r="Y311" s="55">
        <v>0</v>
      </c>
      <c r="Z311" s="34"/>
      <c r="AA311" s="55">
        <v>0</v>
      </c>
      <c r="AB311" s="34"/>
      <c r="AC311" s="55">
        <v>0</v>
      </c>
      <c r="AD311" s="34"/>
      <c r="AE311" s="55">
        <v>0</v>
      </c>
      <c r="AF311" s="34"/>
      <c r="AG311" s="55">
        <f>ROUND(SUM(I311:AE311),5)</f>
        <v>2239.4</v>
      </c>
      <c r="AH311" s="34"/>
      <c r="AI311" s="55">
        <v>1500</v>
      </c>
      <c r="AJ311" s="54"/>
      <c r="AK311" s="55">
        <f t="shared" si="60"/>
        <v>739.40000000000009</v>
      </c>
    </row>
    <row r="312" spans="1:37" x14ac:dyDescent="0.25">
      <c r="A312" s="1"/>
      <c r="B312" s="1"/>
      <c r="C312" s="1"/>
      <c r="D312" s="1"/>
      <c r="E312" s="1"/>
      <c r="F312" s="1" t="s">
        <v>298</v>
      </c>
      <c r="G312" s="1"/>
      <c r="H312" s="1"/>
      <c r="I312" s="34">
        <f>ROUND(SUM(I309:I311),5)</f>
        <v>522.94000000000005</v>
      </c>
      <c r="J312" s="34"/>
      <c r="K312" s="34">
        <f>ROUND(SUM(K309:K311),5)</f>
        <v>1366.99</v>
      </c>
      <c r="L312" s="34"/>
      <c r="M312" s="34">
        <f>ROUND(SUM(M309:M311),5)</f>
        <v>349.47</v>
      </c>
      <c r="N312" s="34"/>
      <c r="O312" s="34">
        <f>ROUND(SUM(O309:O311),5)</f>
        <v>0</v>
      </c>
      <c r="P312" s="34"/>
      <c r="Q312" s="34">
        <f>ROUND(SUM(Q309:Q311),5)</f>
        <v>0</v>
      </c>
      <c r="R312" s="34"/>
      <c r="S312" s="34">
        <f>ROUND(SUM(S309:S311),5)</f>
        <v>0</v>
      </c>
      <c r="T312" s="34"/>
      <c r="U312" s="34">
        <f>ROUND(SUM(U309:U311),5)</f>
        <v>0</v>
      </c>
      <c r="V312" s="34"/>
      <c r="W312" s="34">
        <f>ROUND(SUM(W309:W311),5)</f>
        <v>0</v>
      </c>
      <c r="X312" s="34"/>
      <c r="Y312" s="34">
        <f>ROUND(SUM(Y309:Y311),5)</f>
        <v>0</v>
      </c>
      <c r="Z312" s="34"/>
      <c r="AA312" s="34">
        <f>ROUND(SUM(AA309:AA311),5)</f>
        <v>0</v>
      </c>
      <c r="AB312" s="34"/>
      <c r="AC312" s="34">
        <f>ROUND(SUM(AC309:AC311),5)</f>
        <v>0</v>
      </c>
      <c r="AD312" s="34"/>
      <c r="AE312" s="34">
        <f>ROUND(SUM(AE309:AE311),5)</f>
        <v>0</v>
      </c>
      <c r="AF312" s="34"/>
      <c r="AG312" s="34">
        <f>ROUND(SUM(I312:AE312),5)</f>
        <v>2239.4</v>
      </c>
      <c r="AH312" s="34"/>
      <c r="AI312" s="34">
        <f>ROUND(SUM(AI309:AI311),5)</f>
        <v>2500</v>
      </c>
      <c r="AJ312" s="54"/>
      <c r="AK312" s="34">
        <f>ROUND(SUM(AK309:AK311),5)</f>
        <v>-260.60000000000002</v>
      </c>
    </row>
    <row r="313" spans="1:37" x14ac:dyDescent="0.25">
      <c r="A313" s="1"/>
      <c r="B313" s="1"/>
      <c r="C313" s="1"/>
      <c r="D313" s="1"/>
      <c r="E313" s="1"/>
      <c r="F313" s="1" t="s">
        <v>299</v>
      </c>
      <c r="G313" s="1"/>
      <c r="H313" s="1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54"/>
      <c r="AK313" s="34"/>
    </row>
    <row r="314" spans="1:37" x14ac:dyDescent="0.25">
      <c r="A314" s="1"/>
      <c r="B314" s="1"/>
      <c r="C314" s="1"/>
      <c r="D314" s="1"/>
      <c r="E314" s="1"/>
      <c r="F314" s="1"/>
      <c r="G314" s="1" t="s">
        <v>300</v>
      </c>
      <c r="H314" s="1"/>
      <c r="I314" s="34">
        <v>91.08</v>
      </c>
      <c r="J314" s="34"/>
      <c r="K314" s="34">
        <v>83.58</v>
      </c>
      <c r="L314" s="34"/>
      <c r="M314" s="34">
        <v>83.58</v>
      </c>
      <c r="N314" s="34"/>
      <c r="O314" s="34">
        <v>83.58</v>
      </c>
      <c r="P314" s="34"/>
      <c r="Q314" s="34">
        <v>83.58</v>
      </c>
      <c r="R314" s="34"/>
      <c r="S314" s="34">
        <v>83.58</v>
      </c>
      <c r="T314" s="34"/>
      <c r="U314" s="34">
        <v>83.58</v>
      </c>
      <c r="V314" s="34"/>
      <c r="W314" s="34">
        <v>83.58</v>
      </c>
      <c r="X314" s="34"/>
      <c r="Y314" s="34">
        <v>83.58</v>
      </c>
      <c r="Z314" s="34"/>
      <c r="AA314" s="34">
        <v>83.58</v>
      </c>
      <c r="AB314" s="34"/>
      <c r="AC314" s="34">
        <v>83.58</v>
      </c>
      <c r="AD314" s="34"/>
      <c r="AE314" s="34">
        <v>83.58</v>
      </c>
      <c r="AF314" s="34"/>
      <c r="AG314" s="34">
        <f>ROUND(SUM(I314:AE314),5)</f>
        <v>1010.46</v>
      </c>
      <c r="AH314" s="34"/>
      <c r="AI314" s="34">
        <v>1000</v>
      </c>
      <c r="AJ314" s="54"/>
      <c r="AK314" s="34">
        <f t="shared" ref="AK314:AK323" si="61">+AG314-AI314</f>
        <v>10.460000000000036</v>
      </c>
    </row>
    <row r="315" spans="1:37" x14ac:dyDescent="0.25">
      <c r="A315" s="1"/>
      <c r="B315" s="1"/>
      <c r="C315" s="1"/>
      <c r="D315" s="1"/>
      <c r="E315" s="1"/>
      <c r="F315" s="1"/>
      <c r="G315" s="1" t="s">
        <v>301</v>
      </c>
      <c r="H315" s="1"/>
      <c r="I315" s="34">
        <v>0</v>
      </c>
      <c r="J315" s="34"/>
      <c r="K315" s="34">
        <v>0</v>
      </c>
      <c r="L315" s="34"/>
      <c r="M315" s="34">
        <v>300</v>
      </c>
      <c r="N315" s="34"/>
      <c r="O315" s="34">
        <v>0</v>
      </c>
      <c r="P315" s="34"/>
      <c r="Q315" s="34">
        <v>0</v>
      </c>
      <c r="R315" s="34"/>
      <c r="S315" s="34">
        <v>0</v>
      </c>
      <c r="T315" s="34"/>
      <c r="U315" s="34">
        <v>6920</v>
      </c>
      <c r="V315" s="34"/>
      <c r="W315" s="34">
        <v>0</v>
      </c>
      <c r="X315" s="34"/>
      <c r="Y315" s="34">
        <v>0</v>
      </c>
      <c r="Z315" s="34"/>
      <c r="AA315" s="34">
        <v>0</v>
      </c>
      <c r="AB315" s="34"/>
      <c r="AC315" s="34">
        <v>0</v>
      </c>
      <c r="AD315" s="34"/>
      <c r="AE315" s="34">
        <v>0</v>
      </c>
      <c r="AF315" s="34"/>
      <c r="AG315" s="34">
        <f>ROUND(SUM(I315:AE315),5)</f>
        <v>7220</v>
      </c>
      <c r="AH315" s="34"/>
      <c r="AI315" s="34">
        <v>10000</v>
      </c>
      <c r="AJ315" s="54"/>
      <c r="AK315" s="34">
        <f t="shared" si="61"/>
        <v>-2780</v>
      </c>
    </row>
    <row r="316" spans="1:37" x14ac:dyDescent="0.25">
      <c r="A316" s="1"/>
      <c r="B316" s="1"/>
      <c r="C316" s="1"/>
      <c r="D316" s="1"/>
      <c r="E316" s="1"/>
      <c r="F316" s="1"/>
      <c r="G316" s="1" t="s">
        <v>302</v>
      </c>
      <c r="H316" s="1"/>
      <c r="I316" s="34">
        <v>1328.77</v>
      </c>
      <c r="J316" s="34"/>
      <c r="K316" s="34">
        <v>1871.72</v>
      </c>
      <c r="L316" s="34"/>
      <c r="M316" s="34">
        <v>1411.06</v>
      </c>
      <c r="N316" s="34"/>
      <c r="O316" s="34">
        <v>-723.91</v>
      </c>
      <c r="P316" s="34"/>
      <c r="Q316" s="34">
        <v>387.96</v>
      </c>
      <c r="R316" s="34"/>
      <c r="S316" s="34">
        <v>280.18</v>
      </c>
      <c r="T316" s="34"/>
      <c r="U316" s="34">
        <v>25.09</v>
      </c>
      <c r="V316" s="34"/>
      <c r="W316" s="34">
        <v>8.42</v>
      </c>
      <c r="X316" s="34"/>
      <c r="Y316" s="34">
        <v>15.41</v>
      </c>
      <c r="Z316" s="34"/>
      <c r="AA316" s="34">
        <v>0</v>
      </c>
      <c r="AB316" s="34"/>
      <c r="AC316" s="34">
        <v>0</v>
      </c>
      <c r="AD316" s="34"/>
      <c r="AE316" s="34">
        <v>0</v>
      </c>
      <c r="AF316" s="34"/>
      <c r="AG316" s="34">
        <f>ROUND(SUM(I316:AE316),5)</f>
        <v>4604.7</v>
      </c>
      <c r="AH316" s="34"/>
      <c r="AI316" s="34">
        <v>4000</v>
      </c>
      <c r="AJ316" s="54"/>
      <c r="AK316" s="34">
        <f t="shared" si="61"/>
        <v>604.69999999999982</v>
      </c>
    </row>
    <row r="317" spans="1:37" x14ac:dyDescent="0.25">
      <c r="A317" s="1"/>
      <c r="B317" s="1"/>
      <c r="C317" s="1"/>
      <c r="D317" s="1"/>
      <c r="E317" s="1"/>
      <c r="F317" s="1"/>
      <c r="G317" s="1" t="s">
        <v>303</v>
      </c>
      <c r="H317" s="1"/>
      <c r="I317" s="34">
        <v>0</v>
      </c>
      <c r="J317" s="34"/>
      <c r="K317" s="34">
        <v>721.34</v>
      </c>
      <c r="L317" s="34"/>
      <c r="M317" s="34">
        <v>0</v>
      </c>
      <c r="N317" s="34"/>
      <c r="O317" s="34">
        <v>0</v>
      </c>
      <c r="P317" s="34"/>
      <c r="Q317" s="34">
        <v>305</v>
      </c>
      <c r="R317" s="34"/>
      <c r="S317" s="34">
        <v>0</v>
      </c>
      <c r="T317" s="34"/>
      <c r="U317" s="34">
        <v>0</v>
      </c>
      <c r="V317" s="34"/>
      <c r="W317" s="34">
        <v>0</v>
      </c>
      <c r="X317" s="34"/>
      <c r="Y317" s="34">
        <v>0</v>
      </c>
      <c r="Z317" s="34"/>
      <c r="AA317" s="34">
        <v>0</v>
      </c>
      <c r="AB317" s="34"/>
      <c r="AC317" s="34">
        <v>0</v>
      </c>
      <c r="AD317" s="34"/>
      <c r="AE317" s="34">
        <v>0</v>
      </c>
      <c r="AF317" s="34"/>
      <c r="AG317" s="34">
        <f>ROUND(SUM(I317:AE317),5)</f>
        <v>1026.3399999999999</v>
      </c>
      <c r="AH317" s="34"/>
      <c r="AI317" s="34">
        <v>1000</v>
      </c>
      <c r="AJ317" s="54"/>
      <c r="AK317" s="34">
        <f t="shared" si="61"/>
        <v>26.339999999999918</v>
      </c>
    </row>
    <row r="318" spans="1:37" x14ac:dyDescent="0.25">
      <c r="A318" s="1"/>
      <c r="B318" s="1"/>
      <c r="C318" s="1"/>
      <c r="D318" s="1"/>
      <c r="E318" s="1"/>
      <c r="F318" s="1"/>
      <c r="G318" s="1" t="s">
        <v>304</v>
      </c>
      <c r="H318" s="1"/>
      <c r="I318" s="34">
        <v>0</v>
      </c>
      <c r="J318" s="34"/>
      <c r="K318" s="34">
        <v>0</v>
      </c>
      <c r="L318" s="34"/>
      <c r="M318" s="34">
        <v>0</v>
      </c>
      <c r="N318" s="34"/>
      <c r="O318" s="34">
        <v>291.02</v>
      </c>
      <c r="P318" s="34"/>
      <c r="Q318" s="34">
        <v>0</v>
      </c>
      <c r="R318" s="34"/>
      <c r="S318" s="34">
        <v>182.26</v>
      </c>
      <c r="T318" s="34"/>
      <c r="U318" s="34">
        <v>40</v>
      </c>
      <c r="V318" s="34"/>
      <c r="W318" s="34">
        <v>0</v>
      </c>
      <c r="X318" s="34"/>
      <c r="Y318" s="34">
        <v>55</v>
      </c>
      <c r="Z318" s="34"/>
      <c r="AA318" s="34">
        <v>0</v>
      </c>
      <c r="AB318" s="34"/>
      <c r="AC318" s="34">
        <v>0</v>
      </c>
      <c r="AD318" s="34"/>
      <c r="AE318" s="34">
        <v>0</v>
      </c>
      <c r="AF318" s="34"/>
      <c r="AG318" s="34">
        <f>ROUND(SUM(I318:AE318),5)</f>
        <v>568.28</v>
      </c>
      <c r="AH318" s="34"/>
      <c r="AI318" s="34">
        <v>1500</v>
      </c>
      <c r="AJ318" s="54"/>
      <c r="AK318" s="34">
        <f t="shared" si="61"/>
        <v>-931.72</v>
      </c>
    </row>
    <row r="319" spans="1:37" x14ac:dyDescent="0.25">
      <c r="A319" s="1"/>
      <c r="B319" s="1"/>
      <c r="C319" s="1"/>
      <c r="D319" s="1"/>
      <c r="E319" s="1"/>
      <c r="F319" s="1"/>
      <c r="G319" s="1" t="s">
        <v>305</v>
      </c>
      <c r="H319" s="1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54"/>
      <c r="AK319" s="34">
        <f t="shared" si="61"/>
        <v>0</v>
      </c>
    </row>
    <row r="320" spans="1:37" x14ac:dyDescent="0.25">
      <c r="A320" s="1"/>
      <c r="B320" s="1"/>
      <c r="C320" s="1"/>
      <c r="D320" s="1"/>
      <c r="E320" s="1"/>
      <c r="F320" s="1"/>
      <c r="G320" s="1"/>
      <c r="H320" s="1" t="s">
        <v>306</v>
      </c>
      <c r="I320" s="34">
        <v>0</v>
      </c>
      <c r="J320" s="34"/>
      <c r="K320" s="34">
        <v>0</v>
      </c>
      <c r="L320" s="34"/>
      <c r="M320" s="34">
        <v>0</v>
      </c>
      <c r="N320" s="34"/>
      <c r="O320" s="34">
        <v>0</v>
      </c>
      <c r="P320" s="34"/>
      <c r="Q320" s="34">
        <v>-620</v>
      </c>
      <c r="R320" s="34"/>
      <c r="S320" s="34">
        <v>0</v>
      </c>
      <c r="T320" s="34"/>
      <c r="U320" s="34">
        <v>-446</v>
      </c>
      <c r="V320" s="34"/>
      <c r="W320" s="34">
        <v>-700</v>
      </c>
      <c r="X320" s="34"/>
      <c r="Y320" s="34">
        <v>0</v>
      </c>
      <c r="Z320" s="34"/>
      <c r="AA320" s="34">
        <v>0</v>
      </c>
      <c r="AB320" s="34"/>
      <c r="AC320" s="34">
        <v>0</v>
      </c>
      <c r="AD320" s="34"/>
      <c r="AE320" s="34">
        <v>0</v>
      </c>
      <c r="AF320" s="34"/>
      <c r="AG320" s="34">
        <f t="shared" ref="AG320:AG329" si="62">ROUND(SUM(I320:AE320),5)</f>
        <v>-1766</v>
      </c>
      <c r="AH320" s="34"/>
      <c r="AI320" s="34">
        <v>-2000</v>
      </c>
      <c r="AJ320" s="54"/>
      <c r="AK320" s="34">
        <f t="shared" si="61"/>
        <v>234</v>
      </c>
    </row>
    <row r="321" spans="1:37" x14ac:dyDescent="0.25">
      <c r="A321" s="1"/>
      <c r="B321" s="1"/>
      <c r="C321" s="1"/>
      <c r="D321" s="1"/>
      <c r="E321" s="1"/>
      <c r="F321" s="1"/>
      <c r="G321" s="1"/>
      <c r="H321" s="1" t="s">
        <v>307</v>
      </c>
      <c r="I321" s="34">
        <v>-135</v>
      </c>
      <c r="J321" s="34"/>
      <c r="K321" s="34">
        <v>-135</v>
      </c>
      <c r="L321" s="34"/>
      <c r="M321" s="34">
        <v>-810</v>
      </c>
      <c r="N321" s="34"/>
      <c r="O321" s="34">
        <v>-1625</v>
      </c>
      <c r="P321" s="34"/>
      <c r="Q321" s="34">
        <v>-120</v>
      </c>
      <c r="R321" s="34"/>
      <c r="S321" s="34">
        <v>0</v>
      </c>
      <c r="T321" s="34"/>
      <c r="U321" s="34">
        <v>0</v>
      </c>
      <c r="V321" s="34"/>
      <c r="W321" s="34">
        <v>0</v>
      </c>
      <c r="X321" s="34"/>
      <c r="Y321" s="34">
        <v>0</v>
      </c>
      <c r="Z321" s="34"/>
      <c r="AA321" s="34">
        <v>0</v>
      </c>
      <c r="AB321" s="34"/>
      <c r="AC321" s="34">
        <v>0</v>
      </c>
      <c r="AD321" s="34"/>
      <c r="AE321" s="34">
        <v>0</v>
      </c>
      <c r="AF321" s="34"/>
      <c r="AG321" s="34">
        <f t="shared" si="62"/>
        <v>-2825</v>
      </c>
      <c r="AH321" s="34"/>
      <c r="AI321" s="34">
        <v>-3000</v>
      </c>
      <c r="AJ321" s="54"/>
      <c r="AK321" s="34">
        <f t="shared" si="61"/>
        <v>175</v>
      </c>
    </row>
    <row r="322" spans="1:37" x14ac:dyDescent="0.25">
      <c r="A322" s="1"/>
      <c r="B322" s="1"/>
      <c r="C322" s="1"/>
      <c r="D322" s="1"/>
      <c r="E322" s="1"/>
      <c r="F322" s="1"/>
      <c r="G322" s="1"/>
      <c r="H322" s="1" t="s">
        <v>308</v>
      </c>
      <c r="I322" s="34">
        <v>0</v>
      </c>
      <c r="J322" s="34"/>
      <c r="K322" s="34">
        <v>0</v>
      </c>
      <c r="L322" s="34"/>
      <c r="M322" s="34">
        <v>-2000</v>
      </c>
      <c r="N322" s="34"/>
      <c r="O322" s="34">
        <v>0</v>
      </c>
      <c r="P322" s="34"/>
      <c r="Q322" s="34">
        <v>-4426</v>
      </c>
      <c r="R322" s="34"/>
      <c r="S322" s="34">
        <v>-1000</v>
      </c>
      <c r="T322" s="34"/>
      <c r="U322" s="34">
        <v>0</v>
      </c>
      <c r="V322" s="34"/>
      <c r="W322" s="34">
        <v>0</v>
      </c>
      <c r="X322" s="34"/>
      <c r="Y322" s="34">
        <v>0</v>
      </c>
      <c r="Z322" s="34"/>
      <c r="AA322" s="34">
        <v>0</v>
      </c>
      <c r="AB322" s="34"/>
      <c r="AC322" s="34">
        <v>0</v>
      </c>
      <c r="AD322" s="34"/>
      <c r="AE322" s="34">
        <v>0</v>
      </c>
      <c r="AF322" s="34"/>
      <c r="AG322" s="34">
        <f t="shared" si="62"/>
        <v>-7426</v>
      </c>
      <c r="AH322" s="34"/>
      <c r="AI322" s="34">
        <v>-3000</v>
      </c>
      <c r="AJ322" s="54"/>
      <c r="AK322" s="34">
        <f t="shared" si="61"/>
        <v>-4426</v>
      </c>
    </row>
    <row r="323" spans="1:37" ht="15.75" thickBot="1" x14ac:dyDescent="0.3">
      <c r="A323" s="1"/>
      <c r="B323" s="1"/>
      <c r="C323" s="1"/>
      <c r="D323" s="1"/>
      <c r="E323" s="1"/>
      <c r="F323" s="1"/>
      <c r="G323" s="1"/>
      <c r="H323" s="1" t="s">
        <v>309</v>
      </c>
      <c r="I323" s="55">
        <v>0</v>
      </c>
      <c r="J323" s="34"/>
      <c r="K323" s="55">
        <v>0</v>
      </c>
      <c r="L323" s="34"/>
      <c r="M323" s="55">
        <v>0</v>
      </c>
      <c r="N323" s="34"/>
      <c r="O323" s="55">
        <v>1994.9</v>
      </c>
      <c r="P323" s="34"/>
      <c r="Q323" s="55">
        <v>7444.94</v>
      </c>
      <c r="R323" s="34"/>
      <c r="S323" s="55">
        <v>0</v>
      </c>
      <c r="T323" s="34"/>
      <c r="U323" s="55">
        <v>0</v>
      </c>
      <c r="V323" s="34"/>
      <c r="W323" s="55">
        <v>0</v>
      </c>
      <c r="X323" s="34"/>
      <c r="Y323" s="55">
        <v>0</v>
      </c>
      <c r="Z323" s="34"/>
      <c r="AA323" s="55">
        <v>0</v>
      </c>
      <c r="AB323" s="34"/>
      <c r="AC323" s="55">
        <v>0</v>
      </c>
      <c r="AD323" s="34"/>
      <c r="AE323" s="55">
        <v>0</v>
      </c>
      <c r="AF323" s="34"/>
      <c r="AG323" s="55">
        <f t="shared" si="62"/>
        <v>9439.84</v>
      </c>
      <c r="AH323" s="34"/>
      <c r="AI323" s="55">
        <v>8000</v>
      </c>
      <c r="AJ323" s="54"/>
      <c r="AK323" s="55">
        <f t="shared" si="61"/>
        <v>1439.8400000000001</v>
      </c>
    </row>
    <row r="324" spans="1:37" x14ac:dyDescent="0.25">
      <c r="A324" s="1"/>
      <c r="B324" s="1"/>
      <c r="C324" s="1"/>
      <c r="D324" s="1"/>
      <c r="E324" s="1"/>
      <c r="F324" s="1"/>
      <c r="G324" s="1" t="s">
        <v>310</v>
      </c>
      <c r="H324" s="1"/>
      <c r="I324" s="34">
        <f>ROUND(SUM(I319:I323),5)</f>
        <v>-135</v>
      </c>
      <c r="J324" s="34"/>
      <c r="K324" s="34">
        <f>ROUND(SUM(K319:K323),5)</f>
        <v>-135</v>
      </c>
      <c r="L324" s="34"/>
      <c r="M324" s="34">
        <f>ROUND(SUM(M319:M323),5)</f>
        <v>-2810</v>
      </c>
      <c r="N324" s="34"/>
      <c r="O324" s="34">
        <f>ROUND(SUM(O319:O323),5)</f>
        <v>369.9</v>
      </c>
      <c r="P324" s="34"/>
      <c r="Q324" s="34">
        <f>ROUND(SUM(Q319:Q323),5)</f>
        <v>2278.94</v>
      </c>
      <c r="R324" s="34"/>
      <c r="S324" s="34">
        <f>ROUND(SUM(S319:S323),5)</f>
        <v>-1000</v>
      </c>
      <c r="T324" s="34"/>
      <c r="U324" s="34">
        <f>ROUND(SUM(U319:U323),5)</f>
        <v>-446</v>
      </c>
      <c r="V324" s="34"/>
      <c r="W324" s="34">
        <f>ROUND(SUM(W319:W323),5)</f>
        <v>-700</v>
      </c>
      <c r="X324" s="34"/>
      <c r="Y324" s="34">
        <f>ROUND(SUM(Y319:Y323),5)</f>
        <v>0</v>
      </c>
      <c r="Z324" s="34"/>
      <c r="AA324" s="34">
        <f>ROUND(SUM(AA319:AA323),5)</f>
        <v>0</v>
      </c>
      <c r="AB324" s="34"/>
      <c r="AC324" s="34">
        <f>ROUND(SUM(AC319:AC323),5)</f>
        <v>0</v>
      </c>
      <c r="AD324" s="34"/>
      <c r="AE324" s="34">
        <f>ROUND(SUM(AE319:AE323),5)</f>
        <v>0</v>
      </c>
      <c r="AF324" s="34"/>
      <c r="AG324" s="34">
        <f t="shared" si="62"/>
        <v>-2577.16</v>
      </c>
      <c r="AH324" s="34"/>
      <c r="AI324" s="34">
        <f>ROUND(SUM(AI319:AI323),5)</f>
        <v>0</v>
      </c>
      <c r="AJ324" s="54"/>
      <c r="AK324" s="34">
        <f>ROUND(SUM(AK319:AK323),5)</f>
        <v>-2577.16</v>
      </c>
    </row>
    <row r="325" spans="1:37" x14ac:dyDescent="0.25">
      <c r="A325" s="1"/>
      <c r="B325" s="1"/>
      <c r="C325" s="1"/>
      <c r="D325" s="1"/>
      <c r="E325" s="1"/>
      <c r="F325" s="1"/>
      <c r="G325" s="1" t="s">
        <v>311</v>
      </c>
      <c r="H325" s="1"/>
      <c r="I325" s="34">
        <v>0</v>
      </c>
      <c r="J325" s="34"/>
      <c r="K325" s="34">
        <v>0</v>
      </c>
      <c r="L325" s="34"/>
      <c r="M325" s="34">
        <v>0</v>
      </c>
      <c r="N325" s="34"/>
      <c r="O325" s="34">
        <v>0</v>
      </c>
      <c r="P325" s="34"/>
      <c r="Q325" s="34">
        <v>49.75</v>
      </c>
      <c r="R325" s="34"/>
      <c r="S325" s="34">
        <v>590.59</v>
      </c>
      <c r="T325" s="34"/>
      <c r="U325" s="34">
        <v>0</v>
      </c>
      <c r="V325" s="34"/>
      <c r="W325" s="34">
        <v>12.88</v>
      </c>
      <c r="X325" s="34"/>
      <c r="Y325" s="34">
        <v>0</v>
      </c>
      <c r="Z325" s="34"/>
      <c r="AA325" s="34">
        <v>0</v>
      </c>
      <c r="AB325" s="34"/>
      <c r="AC325" s="34">
        <v>0</v>
      </c>
      <c r="AD325" s="34"/>
      <c r="AE325" s="34">
        <v>0</v>
      </c>
      <c r="AF325" s="34"/>
      <c r="AG325" s="34">
        <f t="shared" si="62"/>
        <v>653.22</v>
      </c>
      <c r="AH325" s="34"/>
      <c r="AI325" s="34">
        <v>7500</v>
      </c>
      <c r="AJ325" s="54"/>
      <c r="AK325" s="34">
        <f t="shared" ref="AK325:AK326" si="63">+AG325-AI325</f>
        <v>-6846.78</v>
      </c>
    </row>
    <row r="326" spans="1:37" ht="15.75" thickBot="1" x14ac:dyDescent="0.3">
      <c r="A326" s="1"/>
      <c r="B326" s="1"/>
      <c r="C326" s="1"/>
      <c r="D326" s="1"/>
      <c r="E326" s="1"/>
      <c r="F326" s="1"/>
      <c r="G326" s="1" t="s">
        <v>312</v>
      </c>
      <c r="H326" s="1"/>
      <c r="I326" s="34">
        <v>0</v>
      </c>
      <c r="J326" s="34"/>
      <c r="K326" s="34">
        <v>0</v>
      </c>
      <c r="L326" s="34"/>
      <c r="M326" s="34">
        <v>0</v>
      </c>
      <c r="N326" s="34"/>
      <c r="O326" s="34">
        <v>0</v>
      </c>
      <c r="P326" s="34"/>
      <c r="Q326" s="34">
        <v>4505</v>
      </c>
      <c r="R326" s="34"/>
      <c r="S326" s="34">
        <v>0</v>
      </c>
      <c r="T326" s="34"/>
      <c r="U326" s="34">
        <v>0</v>
      </c>
      <c r="V326" s="34"/>
      <c r="W326" s="34">
        <v>0</v>
      </c>
      <c r="X326" s="34"/>
      <c r="Y326" s="34">
        <v>0</v>
      </c>
      <c r="Z326" s="34"/>
      <c r="AA326" s="34">
        <v>0</v>
      </c>
      <c r="AB326" s="34"/>
      <c r="AC326" s="34">
        <v>0</v>
      </c>
      <c r="AD326" s="34"/>
      <c r="AE326" s="34">
        <v>0</v>
      </c>
      <c r="AF326" s="34"/>
      <c r="AG326" s="34">
        <f t="shared" si="62"/>
        <v>4505</v>
      </c>
      <c r="AH326" s="34"/>
      <c r="AI326" s="34">
        <v>0</v>
      </c>
      <c r="AJ326" s="54"/>
      <c r="AK326" s="34">
        <f t="shared" si="63"/>
        <v>4505</v>
      </c>
    </row>
    <row r="327" spans="1:37" ht="15.75" thickBot="1" x14ac:dyDescent="0.3">
      <c r="A327" s="1"/>
      <c r="B327" s="1"/>
      <c r="C327" s="1"/>
      <c r="D327" s="1"/>
      <c r="E327" s="1"/>
      <c r="F327" s="1" t="s">
        <v>313</v>
      </c>
      <c r="G327" s="1"/>
      <c r="H327" s="1"/>
      <c r="I327" s="56">
        <f>ROUND(SUM(I313:I318)+SUM(I324:I326),5)</f>
        <v>1284.8499999999999</v>
      </c>
      <c r="J327" s="34"/>
      <c r="K327" s="56">
        <f>ROUND(SUM(K313:K318)+SUM(K324:K326),5)</f>
        <v>2541.64</v>
      </c>
      <c r="L327" s="34"/>
      <c r="M327" s="56">
        <f>ROUND(SUM(M313:M318)+SUM(M324:M326),5)</f>
        <v>-1015.36</v>
      </c>
      <c r="N327" s="34"/>
      <c r="O327" s="56">
        <f>ROUND(SUM(O313:O318)+SUM(O324:O326),5)</f>
        <v>20.59</v>
      </c>
      <c r="P327" s="34"/>
      <c r="Q327" s="56">
        <f>ROUND(SUM(Q313:Q318)+SUM(Q324:Q326),5)</f>
        <v>7610.23</v>
      </c>
      <c r="R327" s="34"/>
      <c r="S327" s="56">
        <f>ROUND(SUM(S313:S318)+SUM(S324:S326),5)</f>
        <v>136.61000000000001</v>
      </c>
      <c r="T327" s="34"/>
      <c r="U327" s="56">
        <f>ROUND(SUM(U313:U318)+SUM(U324:U326),5)</f>
        <v>6622.67</v>
      </c>
      <c r="V327" s="34"/>
      <c r="W327" s="56">
        <f>ROUND(SUM(W313:W318)+SUM(W324:W326),5)</f>
        <v>-595.12</v>
      </c>
      <c r="X327" s="34"/>
      <c r="Y327" s="56">
        <f>ROUND(SUM(Y313:Y318)+SUM(Y324:Y326),5)</f>
        <v>153.99</v>
      </c>
      <c r="Z327" s="34"/>
      <c r="AA327" s="56">
        <f>ROUND(SUM(AA313:AA318)+SUM(AA324:AA326),5)</f>
        <v>83.58</v>
      </c>
      <c r="AB327" s="34"/>
      <c r="AC327" s="56">
        <f>ROUND(SUM(AC313:AC318)+SUM(AC324:AC326),5)</f>
        <v>83.58</v>
      </c>
      <c r="AD327" s="34"/>
      <c r="AE327" s="56">
        <f>ROUND(SUM(AE313:AE318)+SUM(AE324:AE326),5)</f>
        <v>83.58</v>
      </c>
      <c r="AF327" s="34"/>
      <c r="AG327" s="56">
        <f t="shared" si="62"/>
        <v>17010.84</v>
      </c>
      <c r="AH327" s="34"/>
      <c r="AI327" s="56">
        <f>ROUND(SUM(AI313:AI318)+SUM(AI324:AI326),5)</f>
        <v>25000</v>
      </c>
      <c r="AJ327" s="54"/>
      <c r="AK327" s="56">
        <f>ROUND(SUM(AK313:AK318)+SUM(AK324:AK326),5)</f>
        <v>-7989.16</v>
      </c>
    </row>
    <row r="328" spans="1:37" x14ac:dyDescent="0.25">
      <c r="A328" s="1"/>
      <c r="B328" s="1"/>
      <c r="C328" s="1"/>
      <c r="D328" s="1"/>
      <c r="E328" s="1" t="s">
        <v>314</v>
      </c>
      <c r="F328" s="1"/>
      <c r="G328" s="1"/>
      <c r="H328" s="1"/>
      <c r="I328" s="34">
        <f>ROUND(I287+I295+I303+I308+I312+I327,5)</f>
        <v>5221.84</v>
      </c>
      <c r="J328" s="34"/>
      <c r="K328" s="34">
        <f>ROUND(K287+K295+K303+K308+K312+K327,5)</f>
        <v>8787.41</v>
      </c>
      <c r="L328" s="34"/>
      <c r="M328" s="34">
        <f>ROUND(M287+M295+M303+M308+M312+M327,5)</f>
        <v>96939.56</v>
      </c>
      <c r="N328" s="34"/>
      <c r="O328" s="34">
        <f>ROUND(O287+O295+O303+O308+O312+O327,5)</f>
        <v>122230.28</v>
      </c>
      <c r="P328" s="34"/>
      <c r="Q328" s="34">
        <f>ROUND(Q287+Q295+Q303+Q308+Q312+Q327,5)</f>
        <v>125938.83</v>
      </c>
      <c r="R328" s="34"/>
      <c r="S328" s="34">
        <f>ROUND(S287+S295+S303+S308+S312+S327,5)</f>
        <v>69932.7</v>
      </c>
      <c r="T328" s="34"/>
      <c r="U328" s="34">
        <f>ROUND(U287+U295+U303+U308+U312+U327,5)</f>
        <v>9880.64</v>
      </c>
      <c r="V328" s="34"/>
      <c r="W328" s="34">
        <f>ROUND(W287+W295+W303+W308+W312+W327,5)</f>
        <v>3399.55</v>
      </c>
      <c r="X328" s="34"/>
      <c r="Y328" s="34">
        <f>ROUND(Y287+Y295+Y303+Y308+Y312+Y327,5)</f>
        <v>5773.11</v>
      </c>
      <c r="Z328" s="34"/>
      <c r="AA328" s="34">
        <f>ROUND(AA287+AA295+AA303+AA308+AA312+AA327,5)</f>
        <v>3700.99</v>
      </c>
      <c r="AB328" s="34"/>
      <c r="AC328" s="34">
        <f>ROUND(AC287+AC295+AC303+AC308+AC312+AC327,5)</f>
        <v>3700.99</v>
      </c>
      <c r="AD328" s="34"/>
      <c r="AE328" s="34">
        <f>ROUND(AE287+AE295+AE303+AE308+AE312+AE327,5)</f>
        <v>4601.7076299999999</v>
      </c>
      <c r="AF328" s="34"/>
      <c r="AG328" s="34">
        <f t="shared" si="62"/>
        <v>460107.60762999998</v>
      </c>
      <c r="AH328" s="34"/>
      <c r="AI328" s="34">
        <f>ROUND(AI287+AI295+AI303+AI308+AI312+AI327,5)</f>
        <v>436849</v>
      </c>
      <c r="AJ328" s="54"/>
      <c r="AK328" s="34">
        <f>ROUND(AK287+AK295+AK303+AK308+AK312+AK327,5)</f>
        <v>23258.607629999999</v>
      </c>
    </row>
    <row r="329" spans="1:37" x14ac:dyDescent="0.25">
      <c r="A329" s="1"/>
      <c r="B329" s="1"/>
      <c r="C329" s="1"/>
      <c r="D329" s="1"/>
      <c r="E329" s="1" t="s">
        <v>315</v>
      </c>
      <c r="F329" s="1"/>
      <c r="G329" s="1"/>
      <c r="H329" s="1"/>
      <c r="I329" s="34">
        <v>0</v>
      </c>
      <c r="J329" s="34"/>
      <c r="K329" s="34">
        <v>0</v>
      </c>
      <c r="L329" s="34"/>
      <c r="M329" s="34">
        <v>0</v>
      </c>
      <c r="N329" s="34"/>
      <c r="O329" s="34">
        <v>0</v>
      </c>
      <c r="P329" s="34"/>
      <c r="Q329" s="34">
        <v>0</v>
      </c>
      <c r="R329" s="34"/>
      <c r="S329" s="34">
        <v>0</v>
      </c>
      <c r="T329" s="34"/>
      <c r="U329" s="34">
        <v>0</v>
      </c>
      <c r="V329" s="34"/>
      <c r="W329" s="34">
        <v>0</v>
      </c>
      <c r="X329" s="34"/>
      <c r="Y329" s="34">
        <v>0</v>
      </c>
      <c r="Z329" s="34"/>
      <c r="AA329" s="34">
        <v>0</v>
      </c>
      <c r="AB329" s="34"/>
      <c r="AC329" s="34">
        <v>0</v>
      </c>
      <c r="AD329" s="34"/>
      <c r="AE329" s="34">
        <v>0</v>
      </c>
      <c r="AF329" s="34"/>
      <c r="AG329" s="34">
        <f t="shared" si="62"/>
        <v>0</v>
      </c>
      <c r="AH329" s="34"/>
      <c r="AI329" s="34">
        <v>0</v>
      </c>
      <c r="AJ329" s="54"/>
      <c r="AK329" s="34">
        <v>0</v>
      </c>
    </row>
    <row r="330" spans="1:37" x14ac:dyDescent="0.25">
      <c r="A330" s="1"/>
      <c r="B330" s="1"/>
      <c r="C330" s="1"/>
      <c r="D330" s="1"/>
      <c r="E330" s="1" t="s">
        <v>316</v>
      </c>
      <c r="F330" s="1"/>
      <c r="G330" s="1"/>
      <c r="H330" s="1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54"/>
      <c r="AK330" s="34"/>
    </row>
    <row r="331" spans="1:37" x14ac:dyDescent="0.25">
      <c r="A331" s="1"/>
      <c r="B331" s="1"/>
      <c r="C331" s="1"/>
      <c r="D331" s="1"/>
      <c r="E331" s="1"/>
      <c r="F331" s="1" t="s">
        <v>317</v>
      </c>
      <c r="G331" s="1"/>
      <c r="H331" s="1"/>
      <c r="I331" s="34">
        <v>18919.78</v>
      </c>
      <c r="J331" s="34"/>
      <c r="K331" s="34">
        <v>27873.55</v>
      </c>
      <c r="L331" s="34"/>
      <c r="M331" s="34">
        <v>30206.51</v>
      </c>
      <c r="N331" s="34"/>
      <c r="O331" s="34">
        <v>26123.439999999999</v>
      </c>
      <c r="P331" s="34"/>
      <c r="Q331" s="34">
        <v>24892.959999999999</v>
      </c>
      <c r="R331" s="34"/>
      <c r="S331" s="34">
        <v>-1003.99</v>
      </c>
      <c r="T331" s="34"/>
      <c r="U331" s="34">
        <v>24215.54</v>
      </c>
      <c r="V331" s="34"/>
      <c r="W331" s="34">
        <v>15095.63</v>
      </c>
      <c r="X331" s="34"/>
      <c r="Y331" s="34">
        <v>11539.68</v>
      </c>
      <c r="Z331" s="34"/>
      <c r="AA331" s="34">
        <f>+(AA6*0.03)+(AA9*0.2)</f>
        <v>3478.1682999999998</v>
      </c>
      <c r="AB331" s="34"/>
      <c r="AC331" s="34">
        <f>+(AC6*0.03)+(AC9*0.2)</f>
        <v>1150</v>
      </c>
      <c r="AD331" s="34"/>
      <c r="AE331" s="34">
        <f>+(AE6*0.03)+(AE9*0.2)</f>
        <v>1075</v>
      </c>
      <c r="AF331" s="34"/>
      <c r="AG331" s="34">
        <f t="shared" ref="AG331:AG336" si="64">ROUND(SUM(I331:AE331),5)</f>
        <v>183566.2683</v>
      </c>
      <c r="AH331" s="34"/>
      <c r="AI331" s="34">
        <v>149500</v>
      </c>
      <c r="AJ331" s="54"/>
      <c r="AK331" s="34">
        <f t="shared" ref="AK331:AK333" si="65">+AG331-AI331</f>
        <v>34066.268299999996</v>
      </c>
    </row>
    <row r="332" spans="1:37" x14ac:dyDescent="0.25">
      <c r="A332" s="1"/>
      <c r="B332" s="1"/>
      <c r="C332" s="1"/>
      <c r="D332" s="1"/>
      <c r="E332" s="1"/>
      <c r="F332" s="1" t="s">
        <v>318</v>
      </c>
      <c r="G332" s="1"/>
      <c r="H332" s="1"/>
      <c r="I332" s="34">
        <v>4416.3999999999996</v>
      </c>
      <c r="J332" s="34"/>
      <c r="K332" s="34">
        <v>3766.95</v>
      </c>
      <c r="L332" s="34"/>
      <c r="M332" s="34">
        <v>21217.34</v>
      </c>
      <c r="N332" s="34"/>
      <c r="O332" s="34">
        <v>31261.37</v>
      </c>
      <c r="P332" s="34"/>
      <c r="Q332" s="34">
        <v>46000.29</v>
      </c>
      <c r="R332" s="34"/>
      <c r="S332" s="34">
        <v>32550.03</v>
      </c>
      <c r="T332" s="34"/>
      <c r="U332" s="34">
        <v>28547.14</v>
      </c>
      <c r="V332" s="34"/>
      <c r="W332" s="34">
        <v>8644.9599999999991</v>
      </c>
      <c r="X332" s="34"/>
      <c r="Y332" s="34">
        <v>5770.2</v>
      </c>
      <c r="Z332" s="34"/>
      <c r="AA332" s="34">
        <f>+AA8*0.5</f>
        <v>1075</v>
      </c>
      <c r="AB332" s="34"/>
      <c r="AC332" s="34">
        <f>+AC8*0.5</f>
        <v>490</v>
      </c>
      <c r="AD332" s="34"/>
      <c r="AE332" s="34">
        <f>+AE8*0.5</f>
        <v>1000</v>
      </c>
      <c r="AF332" s="34"/>
      <c r="AG332" s="34">
        <f t="shared" si="64"/>
        <v>184739.68</v>
      </c>
      <c r="AH332" s="34"/>
      <c r="AI332" s="34">
        <v>196250</v>
      </c>
      <c r="AJ332" s="54"/>
      <c r="AK332" s="34">
        <f t="shared" si="65"/>
        <v>-11510.320000000007</v>
      </c>
    </row>
    <row r="333" spans="1:37" ht="15.75" thickBot="1" x14ac:dyDescent="0.3">
      <c r="A333" s="1"/>
      <c r="B333" s="1"/>
      <c r="C333" s="1"/>
      <c r="D333" s="1"/>
      <c r="E333" s="1"/>
      <c r="F333" s="1" t="s">
        <v>319</v>
      </c>
      <c r="G333" s="1"/>
      <c r="H333" s="1"/>
      <c r="I333" s="34">
        <v>2850</v>
      </c>
      <c r="J333" s="34"/>
      <c r="K333" s="34">
        <v>2839.5</v>
      </c>
      <c r="L333" s="34"/>
      <c r="M333" s="34">
        <v>8767.2900000000009</v>
      </c>
      <c r="N333" s="34"/>
      <c r="O333" s="34">
        <v>3023.63</v>
      </c>
      <c r="P333" s="34"/>
      <c r="Q333" s="34">
        <v>3101.93</v>
      </c>
      <c r="R333" s="34"/>
      <c r="S333" s="34">
        <v>2376</v>
      </c>
      <c r="T333" s="34"/>
      <c r="U333" s="34">
        <v>3349.43</v>
      </c>
      <c r="V333" s="34"/>
      <c r="W333" s="34">
        <v>3924.23</v>
      </c>
      <c r="X333" s="34"/>
      <c r="Y333" s="34">
        <v>708.19</v>
      </c>
      <c r="Z333" s="34"/>
      <c r="AA333" s="34">
        <f>+AA6*0.05</f>
        <v>4130.2804999999998</v>
      </c>
      <c r="AB333" s="34"/>
      <c r="AC333" s="34">
        <f>+AC6*0.05</f>
        <v>250</v>
      </c>
      <c r="AD333" s="34"/>
      <c r="AE333" s="34">
        <f>+AE6*0.05</f>
        <v>125</v>
      </c>
      <c r="AF333" s="34"/>
      <c r="AG333" s="34">
        <f t="shared" si="64"/>
        <v>35445.480499999998</v>
      </c>
      <c r="AH333" s="34"/>
      <c r="AI333" s="34">
        <v>35000</v>
      </c>
      <c r="AJ333" s="54"/>
      <c r="AK333" s="34">
        <f t="shared" si="65"/>
        <v>445.48049999999785</v>
      </c>
    </row>
    <row r="334" spans="1:37" ht="15.75" thickBot="1" x14ac:dyDescent="0.3">
      <c r="A334" s="1"/>
      <c r="B334" s="1"/>
      <c r="C334" s="1"/>
      <c r="D334" s="1"/>
      <c r="E334" s="1" t="s">
        <v>320</v>
      </c>
      <c r="F334" s="1"/>
      <c r="G334" s="1"/>
      <c r="H334" s="1"/>
      <c r="I334" s="57">
        <f>ROUND(SUM(I330:I333),5)</f>
        <v>26186.18</v>
      </c>
      <c r="J334" s="34"/>
      <c r="K334" s="57">
        <f>ROUND(SUM(K330:K333),5)</f>
        <v>34480</v>
      </c>
      <c r="L334" s="34"/>
      <c r="M334" s="57">
        <f>ROUND(SUM(M330:M333),5)</f>
        <v>60191.14</v>
      </c>
      <c r="N334" s="34"/>
      <c r="O334" s="57">
        <f>ROUND(SUM(O330:O333),5)</f>
        <v>60408.44</v>
      </c>
      <c r="P334" s="34"/>
      <c r="Q334" s="57">
        <f>ROUND(SUM(Q330:Q333),5)</f>
        <v>73995.179999999993</v>
      </c>
      <c r="R334" s="34"/>
      <c r="S334" s="57">
        <f>ROUND(SUM(S330:S333),5)</f>
        <v>33922.04</v>
      </c>
      <c r="T334" s="34"/>
      <c r="U334" s="57">
        <f>ROUND(SUM(U330:U333),5)</f>
        <v>56112.11</v>
      </c>
      <c r="V334" s="34"/>
      <c r="W334" s="57">
        <f>ROUND(SUM(W330:W333),5)</f>
        <v>27664.82</v>
      </c>
      <c r="X334" s="34"/>
      <c r="Y334" s="57">
        <f>ROUND(SUM(Y330:Y333),5)</f>
        <v>18018.07</v>
      </c>
      <c r="Z334" s="34"/>
      <c r="AA334" s="57">
        <f>ROUND(SUM(AA330:AA333),5)</f>
        <v>8683.4488000000001</v>
      </c>
      <c r="AB334" s="34"/>
      <c r="AC334" s="57">
        <f>ROUND(SUM(AC330:AC333),5)</f>
        <v>1890</v>
      </c>
      <c r="AD334" s="34"/>
      <c r="AE334" s="57">
        <f>ROUND(SUM(AE330:AE333),5)</f>
        <v>2200</v>
      </c>
      <c r="AF334" s="34"/>
      <c r="AG334" s="57">
        <f t="shared" si="64"/>
        <v>403751.42879999999</v>
      </c>
      <c r="AH334" s="34"/>
      <c r="AI334" s="57">
        <f>ROUND(SUM(AI330:AI333),5)</f>
        <v>380750</v>
      </c>
      <c r="AJ334" s="54"/>
      <c r="AK334" s="57">
        <f>ROUND(SUM(AK330:AK333),5)</f>
        <v>23001.428800000002</v>
      </c>
    </row>
    <row r="335" spans="1:37" ht="15.75" thickBot="1" x14ac:dyDescent="0.3">
      <c r="A335" s="1"/>
      <c r="B335" s="1"/>
      <c r="C335" s="1"/>
      <c r="D335" s="1" t="s">
        <v>321</v>
      </c>
      <c r="E335" s="1"/>
      <c r="F335" s="1"/>
      <c r="G335" s="1"/>
      <c r="H335" s="1"/>
      <c r="I335" s="56">
        <f>ROUND(I66+I104+I139+I192+I220+I252+I272+I286+SUM(I328:I329)+I334,5)</f>
        <v>300922.21999999997</v>
      </c>
      <c r="J335" s="34"/>
      <c r="K335" s="56">
        <f>ROUND(K66+K104+K139+K192+K220+K252+K272+K286+SUM(K328:K329)+K334,5)</f>
        <v>283030.98</v>
      </c>
      <c r="L335" s="34"/>
      <c r="M335" s="56">
        <f>ROUND(M66+M104+M139+M192+M220+M252+M272+M286+SUM(M328:M329)+M334,5)</f>
        <v>487918.43</v>
      </c>
      <c r="N335" s="34"/>
      <c r="O335" s="56">
        <f>ROUND(O66+O104+O139+O192+O220+O252+O272+O286+SUM(O328:O329)+O334,5)</f>
        <v>486129.24</v>
      </c>
      <c r="P335" s="34"/>
      <c r="Q335" s="56">
        <f>ROUND(Q66+Q104+Q139+Q192+Q220+Q252+Q272+Q286+SUM(Q328:Q329)+Q334,5)</f>
        <v>559906.54</v>
      </c>
      <c r="R335" s="34"/>
      <c r="S335" s="56">
        <f>ROUND(S66+S104+S139+S192+S220+S252+S272+S286+SUM(S328:S329)+S334,5)</f>
        <v>544014.03</v>
      </c>
      <c r="T335" s="34"/>
      <c r="U335" s="56">
        <f>ROUND(U66+U104+U139+U192+U220+U252+U272+U286+SUM(U328:U329)+U334,5)</f>
        <v>395367.29</v>
      </c>
      <c r="V335" s="34"/>
      <c r="W335" s="56">
        <f>ROUND(W66+W104+W139+W192+W220+W252+W272+W286+SUM(W328:W329)+W334,5)</f>
        <v>277932.07</v>
      </c>
      <c r="X335" s="34"/>
      <c r="Y335" s="56">
        <f>ROUND(Y66+Y104+Y139+Y192+Y220+Y252+Y272+Y286+SUM(Y328:Y329)+Y334,5)</f>
        <v>287804.06</v>
      </c>
      <c r="Z335" s="34"/>
      <c r="AA335" s="56">
        <f>ROUND(AA66+AA104+AA139+AA192+AA220+AA252+AA272+AA286+SUM(AA328:AA329)+AA334,5)</f>
        <v>294989.13990000001</v>
      </c>
      <c r="AB335" s="34"/>
      <c r="AC335" s="56">
        <f>ROUND(AC66+AC104+AC139+AC192+AC220+AC252+AC272+AC286+SUM(AC328:AC329)+AC334,5)</f>
        <v>302001.03999999998</v>
      </c>
      <c r="AD335" s="34"/>
      <c r="AE335" s="56">
        <f>ROUND(AE66+AE104+AE139+AE192+AE220+AE252+AE272+AE286+SUM(AE328:AE329)+AE334,5)</f>
        <v>405364.18763</v>
      </c>
      <c r="AF335" s="34"/>
      <c r="AG335" s="56">
        <f t="shared" si="64"/>
        <v>4625379.2275299998</v>
      </c>
      <c r="AH335" s="34"/>
      <c r="AI335" s="56">
        <f>ROUND(AI66+AI104+AI139+AI192+AI220+AI252+AI272+AI286+SUM(AI328:AI329)+AI334,5)</f>
        <v>4374493</v>
      </c>
      <c r="AJ335" s="54"/>
      <c r="AK335" s="56">
        <f>ROUND(AK66+AK104+AK139+AK192+AK220+AK252+AK272+AK286+SUM(AK328:AK329)+AK334,5)</f>
        <v>250697.57753000001</v>
      </c>
    </row>
    <row r="336" spans="1:37" x14ac:dyDescent="0.25">
      <c r="A336" s="1"/>
      <c r="B336" s="1" t="s">
        <v>322</v>
      </c>
      <c r="C336" s="1"/>
      <c r="D336" s="1"/>
      <c r="E336" s="1"/>
      <c r="F336" s="1"/>
      <c r="G336" s="1"/>
      <c r="H336" s="1"/>
      <c r="I336" s="34">
        <f>ROUND(I2+I65-I335,5)</f>
        <v>30657.73</v>
      </c>
      <c r="J336" s="34"/>
      <c r="K336" s="34">
        <f>ROUND(K2+K65-K335,5)</f>
        <v>209441.91</v>
      </c>
      <c r="L336" s="34"/>
      <c r="M336" s="34">
        <f>ROUND(M2+M65-M335,5)</f>
        <v>62162.21</v>
      </c>
      <c r="N336" s="34"/>
      <c r="O336" s="34">
        <f>ROUND(O2+O65-O335,5)</f>
        <v>97176.53</v>
      </c>
      <c r="P336" s="34"/>
      <c r="Q336" s="34">
        <f>ROUND(Q2+Q65-Q335,5)</f>
        <v>112068.67</v>
      </c>
      <c r="R336" s="34"/>
      <c r="S336" s="34">
        <f>ROUND(S2+S65-S335,5)</f>
        <v>-38652.26</v>
      </c>
      <c r="T336" s="34"/>
      <c r="U336" s="34">
        <f>ROUND(U2+U65-U335,5)</f>
        <v>537056.26</v>
      </c>
      <c r="V336" s="34"/>
      <c r="W336" s="34">
        <f>ROUND(W2+W65-W335,5)</f>
        <v>62335</v>
      </c>
      <c r="X336" s="34"/>
      <c r="Y336" s="34">
        <f>ROUND(Y2+Y65-Y335,5)</f>
        <v>-99190.11</v>
      </c>
      <c r="Z336" s="34"/>
      <c r="AA336" s="34">
        <f>ROUND(AA2+AA65-AA335,5)</f>
        <v>-146115.52989999999</v>
      </c>
      <c r="AB336" s="34"/>
      <c r="AC336" s="34">
        <f>ROUND(AC2+AC65-AC335,5)</f>
        <v>-266903.03999999998</v>
      </c>
      <c r="AD336" s="34"/>
      <c r="AE336" s="34">
        <f>ROUND(AE2+AE65-AE335,5)</f>
        <v>-386746.18763</v>
      </c>
      <c r="AF336" s="34"/>
      <c r="AG336" s="34">
        <f t="shared" si="64"/>
        <v>173291.18247</v>
      </c>
      <c r="AH336" s="34"/>
      <c r="AI336" s="34">
        <f>ROUND(AI2+AI65-AI335,5)</f>
        <v>135507</v>
      </c>
      <c r="AJ336" s="54"/>
      <c r="AK336" s="34">
        <f>ROUND(AK2+AK65-AK335,5)</f>
        <v>37972.832470000001</v>
      </c>
    </row>
    <row r="337" spans="1:37" x14ac:dyDescent="0.25">
      <c r="A337" s="1"/>
      <c r="B337" s="1" t="s">
        <v>323</v>
      </c>
      <c r="C337" s="1"/>
      <c r="D337" s="1"/>
      <c r="E337" s="1"/>
      <c r="F337" s="1"/>
      <c r="G337" s="1"/>
      <c r="H337" s="1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54"/>
      <c r="AK337" s="34"/>
    </row>
    <row r="338" spans="1:37" x14ac:dyDescent="0.25">
      <c r="A338" s="1"/>
      <c r="B338" s="1"/>
      <c r="C338" s="1" t="s">
        <v>324</v>
      </c>
      <c r="D338" s="1"/>
      <c r="E338" s="1"/>
      <c r="F338" s="1"/>
      <c r="G338" s="1"/>
      <c r="H338" s="1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54"/>
      <c r="AK338" s="34"/>
    </row>
    <row r="339" spans="1:37" x14ac:dyDescent="0.25">
      <c r="A339" s="1"/>
      <c r="B339" s="1"/>
      <c r="C339" s="1"/>
      <c r="D339" s="1" t="s">
        <v>325</v>
      </c>
      <c r="E339" s="1"/>
      <c r="F339" s="1"/>
      <c r="G339" s="1"/>
      <c r="H339" s="1"/>
      <c r="I339" s="34">
        <v>144294</v>
      </c>
      <c r="J339" s="34"/>
      <c r="K339" s="34">
        <v>0</v>
      </c>
      <c r="L339" s="34"/>
      <c r="M339" s="34">
        <v>85168</v>
      </c>
      <c r="N339" s="34"/>
      <c r="O339" s="34">
        <v>550</v>
      </c>
      <c r="P339" s="34"/>
      <c r="Q339" s="34">
        <v>0</v>
      </c>
      <c r="R339" s="34"/>
      <c r="S339" s="34">
        <v>0</v>
      </c>
      <c r="T339" s="34"/>
      <c r="U339" s="34">
        <v>0</v>
      </c>
      <c r="V339" s="34"/>
      <c r="W339" s="34">
        <v>0</v>
      </c>
      <c r="X339" s="34"/>
      <c r="Y339" s="34">
        <v>-33999</v>
      </c>
      <c r="Z339" s="34"/>
      <c r="AA339" s="34">
        <v>0</v>
      </c>
      <c r="AB339" s="34"/>
      <c r="AC339" s="34">
        <v>0</v>
      </c>
      <c r="AD339" s="34"/>
      <c r="AE339" s="34">
        <v>0</v>
      </c>
      <c r="AF339" s="34"/>
      <c r="AG339" s="34">
        <f t="shared" ref="AG339:AG346" si="66">ROUND(SUM(I339:AE339),5)</f>
        <v>196013</v>
      </c>
      <c r="AH339" s="34"/>
      <c r="AI339" s="34">
        <v>0</v>
      </c>
      <c r="AJ339" s="54"/>
      <c r="AK339" s="34">
        <f t="shared" ref="AK339:AK343" si="67">+AG339-AI339</f>
        <v>196013</v>
      </c>
    </row>
    <row r="340" spans="1:37" x14ac:dyDescent="0.25">
      <c r="A340" s="1"/>
      <c r="B340" s="1"/>
      <c r="C340" s="1"/>
      <c r="D340" s="1" t="s">
        <v>326</v>
      </c>
      <c r="E340" s="1"/>
      <c r="F340" s="1"/>
      <c r="G340" s="1"/>
      <c r="H340" s="1"/>
      <c r="I340" s="34">
        <v>0</v>
      </c>
      <c r="J340" s="34"/>
      <c r="K340" s="34">
        <v>-8212.5</v>
      </c>
      <c r="L340" s="34"/>
      <c r="M340" s="34">
        <v>0</v>
      </c>
      <c r="N340" s="34"/>
      <c r="O340" s="34">
        <v>472.45</v>
      </c>
      <c r="P340" s="34"/>
      <c r="Q340" s="34">
        <v>100</v>
      </c>
      <c r="R340" s="34"/>
      <c r="S340" s="34">
        <v>2407.5</v>
      </c>
      <c r="T340" s="34"/>
      <c r="U340" s="34">
        <v>0</v>
      </c>
      <c r="V340" s="34"/>
      <c r="W340" s="34">
        <v>0</v>
      </c>
      <c r="X340" s="34"/>
      <c r="Y340" s="34">
        <v>0</v>
      </c>
      <c r="Z340" s="34"/>
      <c r="AA340" s="34">
        <v>0</v>
      </c>
      <c r="AB340" s="34"/>
      <c r="AC340" s="34">
        <v>0</v>
      </c>
      <c r="AD340" s="34"/>
      <c r="AE340" s="34">
        <v>0</v>
      </c>
      <c r="AF340" s="34"/>
      <c r="AG340" s="34">
        <f t="shared" si="66"/>
        <v>-5232.55</v>
      </c>
      <c r="AH340" s="34"/>
      <c r="AI340" s="34">
        <v>0</v>
      </c>
      <c r="AJ340" s="54"/>
      <c r="AK340" s="34">
        <f t="shared" si="67"/>
        <v>-5232.55</v>
      </c>
    </row>
    <row r="341" spans="1:37" x14ac:dyDescent="0.25">
      <c r="A341" s="1"/>
      <c r="B341" s="1"/>
      <c r="C341" s="1"/>
      <c r="D341" s="1" t="s">
        <v>327</v>
      </c>
      <c r="E341" s="1"/>
      <c r="F341" s="1"/>
      <c r="G341" s="1"/>
      <c r="H341" s="1"/>
      <c r="I341" s="34">
        <v>-26460</v>
      </c>
      <c r="J341" s="34"/>
      <c r="K341" s="34">
        <v>0</v>
      </c>
      <c r="L341" s="34"/>
      <c r="M341" s="34">
        <v>0</v>
      </c>
      <c r="N341" s="34"/>
      <c r="O341" s="34">
        <v>0</v>
      </c>
      <c r="P341" s="34"/>
      <c r="Q341" s="34">
        <v>0</v>
      </c>
      <c r="R341" s="34"/>
      <c r="S341" s="34">
        <v>-36064</v>
      </c>
      <c r="T341" s="34"/>
      <c r="U341" s="34">
        <v>0</v>
      </c>
      <c r="V341" s="34"/>
      <c r="W341" s="34">
        <v>0</v>
      </c>
      <c r="X341" s="34"/>
      <c r="Y341" s="34">
        <v>-5979.43</v>
      </c>
      <c r="Z341" s="34"/>
      <c r="AA341" s="34">
        <v>0</v>
      </c>
      <c r="AB341" s="34"/>
      <c r="AC341" s="34">
        <v>0</v>
      </c>
      <c r="AD341" s="34"/>
      <c r="AE341" s="34">
        <v>0</v>
      </c>
      <c r="AF341" s="34"/>
      <c r="AG341" s="34">
        <f t="shared" si="66"/>
        <v>-68503.429999999993</v>
      </c>
      <c r="AH341" s="34"/>
      <c r="AI341" s="34">
        <v>0</v>
      </c>
      <c r="AJ341" s="54"/>
      <c r="AK341" s="34">
        <f t="shared" si="67"/>
        <v>-68503.429999999993</v>
      </c>
    </row>
    <row r="342" spans="1:37" x14ac:dyDescent="0.25">
      <c r="A342" s="1"/>
      <c r="B342" s="1"/>
      <c r="C342" s="1"/>
      <c r="D342" s="1" t="s">
        <v>328</v>
      </c>
      <c r="E342" s="1"/>
      <c r="F342" s="1"/>
      <c r="G342" s="1"/>
      <c r="H342" s="1"/>
      <c r="I342" s="34">
        <v>18375.96</v>
      </c>
      <c r="J342" s="34"/>
      <c r="K342" s="34">
        <v>16884</v>
      </c>
      <c r="L342" s="34"/>
      <c r="M342" s="34">
        <v>17150.78</v>
      </c>
      <c r="N342" s="34"/>
      <c r="O342" s="34">
        <v>18106.12</v>
      </c>
      <c r="P342" s="34"/>
      <c r="Q342" s="34">
        <v>18116.28</v>
      </c>
      <c r="R342" s="34"/>
      <c r="S342" s="34">
        <v>22034.03</v>
      </c>
      <c r="T342" s="34"/>
      <c r="U342" s="34">
        <v>22221.53</v>
      </c>
      <c r="V342" s="34"/>
      <c r="W342" s="34">
        <v>22127.78</v>
      </c>
      <c r="X342" s="34"/>
      <c r="Y342" s="34">
        <v>22794.080000000002</v>
      </c>
      <c r="Z342" s="34"/>
      <c r="AA342" s="34">
        <v>23000</v>
      </c>
      <c r="AB342" s="34"/>
      <c r="AC342" s="34">
        <v>23000</v>
      </c>
      <c r="AD342" s="34"/>
      <c r="AE342" s="34">
        <v>23000</v>
      </c>
      <c r="AF342" s="34"/>
      <c r="AG342" s="34">
        <f t="shared" si="66"/>
        <v>246810.56</v>
      </c>
      <c r="AH342" s="34"/>
      <c r="AI342" s="34">
        <v>0</v>
      </c>
      <c r="AJ342" s="54"/>
      <c r="AK342" s="34">
        <f t="shared" si="67"/>
        <v>246810.56</v>
      </c>
    </row>
    <row r="343" spans="1:37" ht="15.75" thickBot="1" x14ac:dyDescent="0.3">
      <c r="A343" s="1"/>
      <c r="B343" s="1"/>
      <c r="C343" s="1"/>
      <c r="D343" s="1" t="s">
        <v>329</v>
      </c>
      <c r="E343" s="1"/>
      <c r="F343" s="1"/>
      <c r="G343" s="1"/>
      <c r="H343" s="1"/>
      <c r="I343" s="34">
        <v>0</v>
      </c>
      <c r="J343" s="34"/>
      <c r="K343" s="34">
        <v>0</v>
      </c>
      <c r="L343" s="34"/>
      <c r="M343" s="34">
        <v>0</v>
      </c>
      <c r="N343" s="34"/>
      <c r="O343" s="34">
        <v>-2</v>
      </c>
      <c r="P343" s="34"/>
      <c r="Q343" s="34">
        <v>0</v>
      </c>
      <c r="R343" s="34"/>
      <c r="S343" s="34">
        <v>0</v>
      </c>
      <c r="T343" s="34"/>
      <c r="U343" s="34">
        <v>0</v>
      </c>
      <c r="V343" s="34"/>
      <c r="W343" s="34">
        <v>0</v>
      </c>
      <c r="X343" s="34"/>
      <c r="Y343" s="34">
        <v>21201.82</v>
      </c>
      <c r="Z343" s="34"/>
      <c r="AA343" s="34">
        <v>0</v>
      </c>
      <c r="AB343" s="34"/>
      <c r="AC343" s="34">
        <v>0</v>
      </c>
      <c r="AD343" s="34"/>
      <c r="AE343" s="34">
        <v>0</v>
      </c>
      <c r="AF343" s="34"/>
      <c r="AG343" s="34">
        <f t="shared" si="66"/>
        <v>21199.82</v>
      </c>
      <c r="AH343" s="34"/>
      <c r="AI343" s="34">
        <v>0</v>
      </c>
      <c r="AJ343" s="54"/>
      <c r="AK343" s="34">
        <f t="shared" si="67"/>
        <v>21199.82</v>
      </c>
    </row>
    <row r="344" spans="1:37" ht="15.75" thickBot="1" x14ac:dyDescent="0.3">
      <c r="A344" s="1"/>
      <c r="B344" s="1"/>
      <c r="C344" s="1" t="s">
        <v>330</v>
      </c>
      <c r="D344" s="1"/>
      <c r="E344" s="1"/>
      <c r="F344" s="1"/>
      <c r="G344" s="1"/>
      <c r="H344" s="1"/>
      <c r="I344" s="57">
        <f>ROUND(SUM(I338:I343),5)</f>
        <v>136209.96</v>
      </c>
      <c r="J344" s="34"/>
      <c r="K344" s="57">
        <f>ROUND(SUM(K338:K343),5)</f>
        <v>8671.5</v>
      </c>
      <c r="L344" s="34"/>
      <c r="M344" s="57">
        <f>ROUND(SUM(M338:M343),5)</f>
        <v>102318.78</v>
      </c>
      <c r="N344" s="34"/>
      <c r="O344" s="57">
        <f>ROUND(SUM(O338:O343),5)</f>
        <v>19126.57</v>
      </c>
      <c r="P344" s="34"/>
      <c r="Q344" s="57">
        <f>ROUND(SUM(Q338:Q343),5)</f>
        <v>18216.28</v>
      </c>
      <c r="R344" s="34"/>
      <c r="S344" s="57">
        <f>ROUND(SUM(S338:S343),5)</f>
        <v>-11622.47</v>
      </c>
      <c r="T344" s="34"/>
      <c r="U344" s="57">
        <f>ROUND(SUM(U338:U343),5)</f>
        <v>22221.53</v>
      </c>
      <c r="V344" s="34"/>
      <c r="W344" s="57">
        <f>ROUND(SUM(W338:W343),5)</f>
        <v>22127.78</v>
      </c>
      <c r="X344" s="34"/>
      <c r="Y344" s="57">
        <f>ROUND(SUM(Y338:Y343),5)</f>
        <v>4017.47</v>
      </c>
      <c r="Z344" s="34"/>
      <c r="AA344" s="57">
        <f>ROUND(SUM(AA338:AA343),5)</f>
        <v>23000</v>
      </c>
      <c r="AB344" s="34"/>
      <c r="AC344" s="57">
        <f>ROUND(SUM(AC338:AC343),5)</f>
        <v>23000</v>
      </c>
      <c r="AD344" s="34"/>
      <c r="AE344" s="57">
        <f>ROUND(SUM(AE338:AE343),5)</f>
        <v>23000</v>
      </c>
      <c r="AF344" s="34"/>
      <c r="AG344" s="57">
        <f t="shared" si="66"/>
        <v>390287.4</v>
      </c>
      <c r="AH344" s="34"/>
      <c r="AI344" s="57">
        <f>ROUND(SUM(AI338:AI343),5)</f>
        <v>0</v>
      </c>
      <c r="AJ344" s="54"/>
      <c r="AK344" s="57">
        <f>ROUND(SUM(AK338:AK343),5)</f>
        <v>390287.4</v>
      </c>
    </row>
    <row r="345" spans="1:37" ht="15.75" thickBot="1" x14ac:dyDescent="0.3">
      <c r="A345" s="1"/>
      <c r="B345" s="1" t="s">
        <v>331</v>
      </c>
      <c r="C345" s="1"/>
      <c r="D345" s="1"/>
      <c r="E345" s="1"/>
      <c r="F345" s="1"/>
      <c r="G345" s="1"/>
      <c r="H345" s="1"/>
      <c r="I345" s="57">
        <f>ROUND(I337-I344,5)</f>
        <v>-136209.96</v>
      </c>
      <c r="J345" s="34"/>
      <c r="K345" s="57">
        <f>ROUND(K337-K344,5)</f>
        <v>-8671.5</v>
      </c>
      <c r="L345" s="34"/>
      <c r="M345" s="57">
        <f>ROUND(M337-M344,5)</f>
        <v>-102318.78</v>
      </c>
      <c r="N345" s="34"/>
      <c r="O345" s="57">
        <f>ROUND(O337-O344,5)</f>
        <v>-19126.57</v>
      </c>
      <c r="P345" s="34"/>
      <c r="Q345" s="57">
        <f>ROUND(Q337-Q344,5)</f>
        <v>-18216.28</v>
      </c>
      <c r="R345" s="34"/>
      <c r="S345" s="57">
        <f>ROUND(S337-S344,5)</f>
        <v>11622.47</v>
      </c>
      <c r="T345" s="34"/>
      <c r="U345" s="57">
        <f>ROUND(U337-U344,5)</f>
        <v>-22221.53</v>
      </c>
      <c r="V345" s="34"/>
      <c r="W345" s="57">
        <f>ROUND(W337-W344,5)</f>
        <v>-22127.78</v>
      </c>
      <c r="X345" s="34"/>
      <c r="Y345" s="57">
        <f>ROUND(Y337-Y344,5)</f>
        <v>-4017.47</v>
      </c>
      <c r="Z345" s="34"/>
      <c r="AA345" s="57">
        <f>ROUND(AA337-AA344,5)</f>
        <v>-23000</v>
      </c>
      <c r="AB345" s="34"/>
      <c r="AC345" s="57">
        <f>ROUND(AC337-AC344,5)</f>
        <v>-23000</v>
      </c>
      <c r="AD345" s="34"/>
      <c r="AE345" s="57">
        <f>ROUND(AE337-AE344,5)</f>
        <v>-23000</v>
      </c>
      <c r="AF345" s="34"/>
      <c r="AG345" s="57">
        <f t="shared" si="66"/>
        <v>-390287.4</v>
      </c>
      <c r="AH345" s="34"/>
      <c r="AI345" s="57">
        <f>ROUND(AI337-AI344,5)</f>
        <v>0</v>
      </c>
      <c r="AJ345" s="54"/>
      <c r="AK345" s="57">
        <f>ROUND(AK337-AK344,5)</f>
        <v>-390287.4</v>
      </c>
    </row>
    <row r="346" spans="1:37" ht="15.75" thickBot="1" x14ac:dyDescent="0.3">
      <c r="A346" s="1" t="s">
        <v>332</v>
      </c>
      <c r="B346" s="1"/>
      <c r="C346" s="1"/>
      <c r="D346" s="1"/>
      <c r="E346" s="1"/>
      <c r="F346" s="1"/>
      <c r="G346" s="1"/>
      <c r="H346" s="1"/>
      <c r="I346" s="62">
        <f>ROUND(I336+I345,5)</f>
        <v>-105552.23</v>
      </c>
      <c r="J346" s="59"/>
      <c r="K346" s="62">
        <f>ROUND(K336+K345,5)</f>
        <v>200770.41</v>
      </c>
      <c r="L346" s="59"/>
      <c r="M346" s="62">
        <f>ROUND(M336+M345,5)</f>
        <v>-40156.57</v>
      </c>
      <c r="N346" s="59"/>
      <c r="O346" s="62">
        <f>ROUND(O336+O345,5)</f>
        <v>78049.960000000006</v>
      </c>
      <c r="P346" s="59"/>
      <c r="Q346" s="62">
        <f>ROUND(Q336+Q345,5)</f>
        <v>93852.39</v>
      </c>
      <c r="R346" s="59"/>
      <c r="S346" s="62">
        <f>ROUND(S336+S345,5)</f>
        <v>-27029.79</v>
      </c>
      <c r="T346" s="59"/>
      <c r="U346" s="62">
        <f>ROUND(U336+U345,5)</f>
        <v>514834.73</v>
      </c>
      <c r="V346" s="59"/>
      <c r="W346" s="62">
        <f>ROUND(W336+W345,5)</f>
        <v>40207.22</v>
      </c>
      <c r="X346" s="59"/>
      <c r="Y346" s="62">
        <f>ROUND(Y336+Y345,5)</f>
        <v>-103207.58</v>
      </c>
      <c r="Z346" s="59"/>
      <c r="AA346" s="62">
        <f>ROUND(AA336+AA345,5)</f>
        <v>-169115.52989999999</v>
      </c>
      <c r="AB346" s="59"/>
      <c r="AC346" s="62">
        <f>ROUND(AC336+AC345,5)</f>
        <v>-289903.03999999998</v>
      </c>
      <c r="AD346" s="59"/>
      <c r="AE346" s="62">
        <f>ROUND(AE336+AE345,5)</f>
        <v>-409746.18763</v>
      </c>
      <c r="AF346" s="59"/>
      <c r="AG346" s="62">
        <f t="shared" si="66"/>
        <v>-216996.21752999999</v>
      </c>
      <c r="AH346" s="59"/>
      <c r="AI346" s="62">
        <f>ROUND(AI336+AI345,5)</f>
        <v>135507</v>
      </c>
      <c r="AJ346" s="54"/>
      <c r="AK346" s="62">
        <f>ROUND(AK336+AK345,5)</f>
        <v>-352314.56753</v>
      </c>
    </row>
    <row r="347" spans="1:37" s="8" customFormat="1" ht="15.75" thickTop="1" x14ac:dyDescent="0.25"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</row>
    <row r="349" spans="1:37" x14ac:dyDescent="0.25">
      <c r="H349" s="8" t="s">
        <v>369</v>
      </c>
    </row>
    <row r="350" spans="1:37" x14ac:dyDescent="0.25">
      <c r="H350" s="8" t="s">
        <v>370</v>
      </c>
      <c r="AG350" s="63"/>
    </row>
    <row r="351" spans="1:37" x14ac:dyDescent="0.25">
      <c r="H351" s="8" t="s">
        <v>371</v>
      </c>
    </row>
  </sheetData>
  <autoFilter ref="A1:AK347" xr:uid="{9AFCA3E6-CDA2-43C3-81CF-9739D3D6C5E9}"/>
  <pageMargins left="0.2" right="0.2" top="1" bottom="0.5" header="0.1" footer="0.3"/>
  <pageSetup paperSize="5" orientation="landscape" r:id="rId1"/>
  <headerFooter>
    <oddHeader>&amp;C&amp;"Arial,Bold"&amp;12 Town of Dewey Beach
&amp;14FY23 Year End Projections&amp;R&amp;D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A7B20-551D-4A1C-9E2D-989CBBBBD877}">
  <dimension ref="A1:AK345"/>
  <sheetViews>
    <sheetView topLeftCell="A327" workbookViewId="0">
      <selection activeCell="J347" sqref="J347"/>
    </sheetView>
  </sheetViews>
  <sheetFormatPr defaultRowHeight="15" x14ac:dyDescent="0.25"/>
  <cols>
    <col min="1" max="7" width="3" style="8" customWidth="1"/>
    <col min="8" max="8" width="32.85546875" style="8" customWidth="1"/>
    <col min="9" max="9" width="10.42578125" bestFit="1" customWidth="1"/>
    <col min="10" max="10" width="2.28515625" customWidth="1"/>
    <col min="11" max="11" width="9.85546875" bestFit="1" customWidth="1"/>
    <col min="12" max="12" width="2.28515625" customWidth="1"/>
    <col min="13" max="13" width="10.42578125" bestFit="1" customWidth="1"/>
    <col min="14" max="14" width="2.28515625" customWidth="1"/>
    <col min="15" max="15" width="9.85546875" bestFit="1" customWidth="1"/>
    <col min="16" max="16" width="2.28515625" customWidth="1"/>
    <col min="17" max="17" width="9.85546875" bestFit="1" customWidth="1"/>
    <col min="18" max="18" width="2.28515625" customWidth="1"/>
    <col min="19" max="19" width="9.85546875" bestFit="1" customWidth="1"/>
    <col min="20" max="20" width="2.28515625" customWidth="1"/>
    <col min="21" max="21" width="9.85546875" bestFit="1" customWidth="1"/>
    <col min="22" max="22" width="2.28515625" customWidth="1"/>
    <col min="23" max="23" width="9.85546875" bestFit="1" customWidth="1"/>
    <col min="24" max="24" width="2.28515625" customWidth="1"/>
    <col min="25" max="25" width="10.42578125" bestFit="1" customWidth="1"/>
    <col min="26" max="26" width="2.28515625" customWidth="1"/>
    <col min="27" max="27" width="10.42578125" bestFit="1" customWidth="1"/>
    <col min="28" max="28" width="2.28515625" customWidth="1"/>
    <col min="29" max="29" width="10.42578125" bestFit="1" customWidth="1"/>
    <col min="30" max="30" width="2.28515625" customWidth="1"/>
    <col min="31" max="31" width="10.42578125" bestFit="1" customWidth="1"/>
    <col min="32" max="32" width="2.28515625" customWidth="1"/>
    <col min="33" max="33" width="10.7109375" bestFit="1" customWidth="1"/>
    <col min="34" max="34" width="2.28515625" customWidth="1"/>
    <col min="35" max="35" width="11.140625" bestFit="1" customWidth="1"/>
  </cols>
  <sheetData>
    <row r="1" spans="1:35" s="12" customFormat="1" ht="15.75" thickBot="1" x14ac:dyDescent="0.3">
      <c r="A1" s="9"/>
      <c r="B1" s="9"/>
      <c r="C1" s="9"/>
      <c r="D1" s="9"/>
      <c r="E1" s="9"/>
      <c r="F1" s="9"/>
      <c r="G1" s="9"/>
      <c r="H1" s="9"/>
      <c r="I1" s="10" t="s">
        <v>0</v>
      </c>
      <c r="J1" s="11"/>
      <c r="K1" s="10" t="s">
        <v>1</v>
      </c>
      <c r="L1" s="11"/>
      <c r="M1" s="10" t="s">
        <v>2</v>
      </c>
      <c r="N1" s="11"/>
      <c r="O1" s="10" t="s">
        <v>3</v>
      </c>
      <c r="P1" s="11"/>
      <c r="Q1" s="10" t="s">
        <v>4</v>
      </c>
      <c r="R1" s="11"/>
      <c r="S1" s="10" t="s">
        <v>5</v>
      </c>
      <c r="T1" s="11"/>
      <c r="U1" s="10" t="s">
        <v>6</v>
      </c>
      <c r="V1" s="11"/>
      <c r="W1" s="10" t="s">
        <v>7</v>
      </c>
      <c r="X1" s="11"/>
      <c r="Y1" s="10" t="s">
        <v>8</v>
      </c>
      <c r="Z1" s="11"/>
      <c r="AA1" s="10" t="s">
        <v>9</v>
      </c>
      <c r="AB1" s="11"/>
      <c r="AC1" s="10" t="s">
        <v>10</v>
      </c>
      <c r="AD1" s="11"/>
      <c r="AE1" s="10" t="s">
        <v>11</v>
      </c>
      <c r="AF1" s="11"/>
      <c r="AG1" s="10" t="s">
        <v>12</v>
      </c>
      <c r="AH1" s="11"/>
      <c r="AI1" s="10" t="s">
        <v>344</v>
      </c>
    </row>
    <row r="2" spans="1:35" ht="15.75" thickTop="1" x14ac:dyDescent="0.25">
      <c r="A2" s="1"/>
      <c r="B2" s="1" t="s">
        <v>13</v>
      </c>
      <c r="C2" s="1"/>
      <c r="D2" s="1"/>
      <c r="E2" s="1"/>
      <c r="F2" s="1"/>
      <c r="G2" s="1"/>
      <c r="H2" s="1"/>
      <c r="I2" s="2"/>
      <c r="J2" s="3"/>
      <c r="K2" s="2"/>
      <c r="L2" s="3"/>
      <c r="M2" s="2"/>
      <c r="N2" s="3"/>
      <c r="O2" s="2"/>
      <c r="P2" s="3"/>
      <c r="Q2" s="2"/>
      <c r="R2" s="3"/>
      <c r="S2" s="2"/>
      <c r="T2" s="3"/>
      <c r="U2" s="2"/>
      <c r="V2" s="3"/>
      <c r="W2" s="2"/>
      <c r="X2" s="3"/>
      <c r="Y2" s="2"/>
      <c r="Z2" s="3"/>
      <c r="AA2" s="2"/>
      <c r="AB2" s="3"/>
      <c r="AC2" s="2"/>
      <c r="AD2" s="3"/>
      <c r="AE2" s="2"/>
      <c r="AF2" s="3"/>
      <c r="AG2" s="2"/>
      <c r="AH2" s="3"/>
      <c r="AI2" s="2"/>
    </row>
    <row r="3" spans="1:35" x14ac:dyDescent="0.25">
      <c r="A3" s="1"/>
      <c r="B3" s="1"/>
      <c r="C3" s="1"/>
      <c r="D3" s="1" t="s">
        <v>14</v>
      </c>
      <c r="E3" s="1"/>
      <c r="F3" s="1"/>
      <c r="G3" s="1"/>
      <c r="H3" s="1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</row>
    <row r="4" spans="1:35" x14ac:dyDescent="0.25">
      <c r="A4" s="1"/>
      <c r="B4" s="1"/>
      <c r="C4" s="1"/>
      <c r="D4" s="1"/>
      <c r="E4" s="1" t="s">
        <v>15</v>
      </c>
      <c r="F4" s="1"/>
      <c r="G4" s="1"/>
      <c r="H4" s="1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</row>
    <row r="5" spans="1:35" x14ac:dyDescent="0.25">
      <c r="A5" s="1"/>
      <c r="B5" s="1"/>
      <c r="C5" s="1"/>
      <c r="D5" s="1"/>
      <c r="E5" s="1"/>
      <c r="F5" s="1" t="s">
        <v>16</v>
      </c>
      <c r="G5" s="1"/>
      <c r="H5" s="1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1:35" x14ac:dyDescent="0.25">
      <c r="A6" s="1"/>
      <c r="B6" s="1"/>
      <c r="C6" s="1"/>
      <c r="D6" s="1"/>
      <c r="E6" s="1"/>
      <c r="F6" s="1"/>
      <c r="G6" s="1" t="s">
        <v>17</v>
      </c>
      <c r="H6" s="1"/>
      <c r="I6" s="13">
        <v>57000</v>
      </c>
      <c r="J6" s="13"/>
      <c r="K6" s="13">
        <v>56790</v>
      </c>
      <c r="L6" s="13"/>
      <c r="M6" s="13">
        <v>175345.7</v>
      </c>
      <c r="N6" s="13"/>
      <c r="O6" s="13">
        <v>60472.5</v>
      </c>
      <c r="P6" s="13"/>
      <c r="Q6" s="13">
        <v>62038.5</v>
      </c>
      <c r="R6" s="13"/>
      <c r="S6" s="13">
        <v>48000</v>
      </c>
      <c r="T6" s="13"/>
      <c r="U6" s="13">
        <v>66988.5</v>
      </c>
      <c r="V6" s="13"/>
      <c r="W6" s="13">
        <v>78484.5</v>
      </c>
      <c r="X6" s="13"/>
      <c r="Y6" s="13">
        <f>14163.75*0.99</f>
        <v>14022.112499999999</v>
      </c>
      <c r="Z6" s="13"/>
      <c r="AA6" s="13">
        <v>0</v>
      </c>
      <c r="AB6" s="13"/>
      <c r="AC6" s="13">
        <v>0</v>
      </c>
      <c r="AD6" s="13"/>
      <c r="AE6" s="13">
        <v>0</v>
      </c>
      <c r="AF6" s="13"/>
      <c r="AG6" s="13"/>
      <c r="AH6" s="13"/>
      <c r="AI6" s="13">
        <v>700000</v>
      </c>
    </row>
    <row r="7" spans="1:35" x14ac:dyDescent="0.25">
      <c r="A7" s="1"/>
      <c r="B7" s="1"/>
      <c r="C7" s="1"/>
      <c r="D7" s="1"/>
      <c r="E7" s="1"/>
      <c r="F7" s="1"/>
      <c r="G7" s="1" t="s">
        <v>18</v>
      </c>
      <c r="H7" s="1"/>
      <c r="I7" s="13">
        <v>53258.8</v>
      </c>
      <c r="J7" s="13"/>
      <c r="K7" s="13">
        <v>10185.11</v>
      </c>
      <c r="L7" s="13"/>
      <c r="M7" s="13">
        <v>749.66</v>
      </c>
      <c r="N7" s="13"/>
      <c r="O7" s="13">
        <v>7444.62</v>
      </c>
      <c r="P7" s="13"/>
      <c r="Q7" s="13">
        <v>1318.19</v>
      </c>
      <c r="R7" s="13"/>
      <c r="S7" s="13">
        <v>52473.21</v>
      </c>
      <c r="T7" s="13"/>
      <c r="U7" s="13">
        <v>579613.37</v>
      </c>
      <c r="V7" s="13"/>
      <c r="W7" s="13">
        <v>82839.55</v>
      </c>
      <c r="X7" s="13"/>
      <c r="Y7" s="13">
        <v>5134.8599999999997</v>
      </c>
      <c r="Z7" s="13"/>
      <c r="AA7" s="13">
        <v>2500</v>
      </c>
      <c r="AB7" s="13"/>
      <c r="AC7" s="13">
        <v>2500</v>
      </c>
      <c r="AD7" s="13"/>
      <c r="AE7" s="13">
        <v>2500</v>
      </c>
      <c r="AF7" s="13"/>
      <c r="AG7" s="13"/>
      <c r="AH7" s="13"/>
      <c r="AI7" s="13">
        <v>700000</v>
      </c>
    </row>
    <row r="8" spans="1:35" x14ac:dyDescent="0.25">
      <c r="A8" s="1"/>
      <c r="B8" s="1"/>
      <c r="C8" s="1"/>
      <c r="D8" s="1"/>
      <c r="E8" s="1"/>
      <c r="F8" s="1"/>
      <c r="G8" s="1" t="s">
        <v>19</v>
      </c>
      <c r="H8" s="1"/>
      <c r="I8" s="13">
        <v>8832.7999999999993</v>
      </c>
      <c r="J8" s="13"/>
      <c r="K8" s="13">
        <v>7533.9</v>
      </c>
      <c r="L8" s="13"/>
      <c r="M8" s="13">
        <v>42434.67</v>
      </c>
      <c r="N8" s="13"/>
      <c r="O8" s="13">
        <v>48580.24</v>
      </c>
      <c r="P8" s="13"/>
      <c r="Q8" s="13">
        <v>92000.57</v>
      </c>
      <c r="R8" s="13"/>
      <c r="S8" s="13">
        <v>65099.06</v>
      </c>
      <c r="T8" s="13"/>
      <c r="U8" s="13">
        <v>57094.28</v>
      </c>
      <c r="V8" s="13"/>
      <c r="W8" s="13">
        <v>17289.91</v>
      </c>
      <c r="X8" s="13"/>
      <c r="Y8" s="13">
        <v>0</v>
      </c>
      <c r="Z8" s="13"/>
      <c r="AA8" s="13">
        <v>0</v>
      </c>
      <c r="AB8" s="13"/>
      <c r="AC8" s="13">
        <v>0</v>
      </c>
      <c r="AD8" s="13"/>
      <c r="AE8" s="13">
        <v>0</v>
      </c>
      <c r="AF8" s="13"/>
      <c r="AG8" s="13"/>
      <c r="AH8" s="13"/>
      <c r="AI8" s="13">
        <v>392500</v>
      </c>
    </row>
    <row r="9" spans="1:35" ht="15.75" thickBot="1" x14ac:dyDescent="0.3">
      <c r="A9" s="1"/>
      <c r="B9" s="1"/>
      <c r="C9" s="1"/>
      <c r="D9" s="1"/>
      <c r="E9" s="1"/>
      <c r="F9" s="1"/>
      <c r="G9" s="1" t="s">
        <v>20</v>
      </c>
      <c r="H9" s="1"/>
      <c r="I9" s="23">
        <v>74177.38</v>
      </c>
      <c r="J9" s="13"/>
      <c r="K9" s="23">
        <v>53288.87</v>
      </c>
      <c r="L9" s="13"/>
      <c r="M9" s="23">
        <v>88063.96</v>
      </c>
      <c r="N9" s="13"/>
      <c r="O9" s="23">
        <v>75380.87</v>
      </c>
      <c r="P9" s="13"/>
      <c r="Q9" s="23">
        <v>62693.21</v>
      </c>
      <c r="R9" s="13"/>
      <c r="S9" s="23">
        <v>18948.91</v>
      </c>
      <c r="T9" s="13"/>
      <c r="U9" s="23">
        <v>96578.16</v>
      </c>
      <c r="V9" s="13"/>
      <c r="W9" s="23">
        <v>63705.47</v>
      </c>
      <c r="X9" s="13"/>
      <c r="Y9" s="23">
        <f>5139.18+3845.71</f>
        <v>8984.89</v>
      </c>
      <c r="Z9" s="13"/>
      <c r="AA9" s="23">
        <v>5000</v>
      </c>
      <c r="AB9" s="13"/>
      <c r="AC9" s="23">
        <v>5000</v>
      </c>
      <c r="AD9" s="13"/>
      <c r="AE9" s="23">
        <v>5000</v>
      </c>
      <c r="AF9" s="13"/>
      <c r="AG9" s="23"/>
      <c r="AH9" s="13"/>
      <c r="AI9" s="23">
        <v>410000</v>
      </c>
    </row>
    <row r="10" spans="1:35" x14ac:dyDescent="0.25">
      <c r="A10" s="1"/>
      <c r="B10" s="1"/>
      <c r="C10" s="1"/>
      <c r="D10" s="1"/>
      <c r="E10" s="1"/>
      <c r="F10" s="1" t="s">
        <v>21</v>
      </c>
      <c r="G10" s="1"/>
      <c r="H10" s="1"/>
      <c r="I10" s="13">
        <f>ROUND(SUM(I5:I9),5)</f>
        <v>193268.98</v>
      </c>
      <c r="J10" s="13"/>
      <c r="K10" s="13">
        <f>ROUND(SUM(K5:K9),5)</f>
        <v>127797.88</v>
      </c>
      <c r="L10" s="13"/>
      <c r="M10" s="13">
        <f>ROUND(SUM(M5:M9),5)</f>
        <v>306593.99</v>
      </c>
      <c r="N10" s="13"/>
      <c r="O10" s="13">
        <f>ROUND(SUM(O5:O9),5)</f>
        <v>191878.23</v>
      </c>
      <c r="P10" s="13"/>
      <c r="Q10" s="13">
        <f>ROUND(SUM(Q5:Q9),5)</f>
        <v>218050.47</v>
      </c>
      <c r="R10" s="13"/>
      <c r="S10" s="13">
        <f>ROUND(SUM(S5:S9),5)</f>
        <v>184521.18</v>
      </c>
      <c r="T10" s="13"/>
      <c r="U10" s="13">
        <f>ROUND(SUM(U5:U9),5)</f>
        <v>800274.31</v>
      </c>
      <c r="V10" s="13"/>
      <c r="W10" s="13">
        <f>ROUND(SUM(W5:W9),5)</f>
        <v>242319.43</v>
      </c>
      <c r="X10" s="13"/>
      <c r="Y10" s="13">
        <f>ROUND(SUM(Y5:Y9),5)</f>
        <v>28141.862499999999</v>
      </c>
      <c r="Z10" s="13"/>
      <c r="AA10" s="13">
        <f>ROUND(SUM(AA5:AA9),5)</f>
        <v>7500</v>
      </c>
      <c r="AB10" s="13"/>
      <c r="AC10" s="13">
        <f>ROUND(SUM(AC5:AC9),5)</f>
        <v>7500</v>
      </c>
      <c r="AD10" s="13"/>
      <c r="AE10" s="13">
        <f>ROUND(SUM(AE5:AE9),5)</f>
        <v>7500</v>
      </c>
      <c r="AF10" s="13"/>
      <c r="AG10" s="13">
        <f>ROUND(SUM(AG5:AG9),5)</f>
        <v>0</v>
      </c>
      <c r="AH10" s="13"/>
      <c r="AI10" s="13">
        <f>ROUND(SUM(AI5:AI9),5)</f>
        <v>2202500</v>
      </c>
    </row>
    <row r="11" spans="1:35" x14ac:dyDescent="0.25">
      <c r="A11" s="1"/>
      <c r="B11" s="1"/>
      <c r="C11" s="1"/>
      <c r="D11" s="1"/>
      <c r="E11" s="1"/>
      <c r="F11" s="1" t="s">
        <v>22</v>
      </c>
      <c r="G11" s="1"/>
      <c r="H11" s="1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x14ac:dyDescent="0.25">
      <c r="A12" s="1"/>
      <c r="B12" s="1"/>
      <c r="C12" s="1"/>
      <c r="D12" s="1"/>
      <c r="E12" s="1"/>
      <c r="F12" s="1"/>
      <c r="G12" s="18" t="s">
        <v>23</v>
      </c>
      <c r="H12" s="18"/>
      <c r="I12" s="30">
        <v>0</v>
      </c>
      <c r="J12" s="30"/>
      <c r="K12" s="30">
        <v>0</v>
      </c>
      <c r="L12" s="30"/>
      <c r="M12" s="30">
        <v>0</v>
      </c>
      <c r="N12" s="30"/>
      <c r="O12" s="30">
        <v>0</v>
      </c>
      <c r="P12" s="30"/>
      <c r="Q12" s="30">
        <v>0</v>
      </c>
      <c r="R12" s="30"/>
      <c r="S12" s="30">
        <v>500</v>
      </c>
      <c r="T12" s="30"/>
      <c r="U12" s="30">
        <v>1000</v>
      </c>
      <c r="V12" s="30"/>
      <c r="W12" s="30">
        <v>500</v>
      </c>
      <c r="X12" s="30"/>
      <c r="Y12" s="30">
        <v>0</v>
      </c>
      <c r="Z12" s="30"/>
      <c r="AA12" s="30">
        <v>0</v>
      </c>
      <c r="AB12" s="30"/>
      <c r="AC12" s="30">
        <v>0</v>
      </c>
      <c r="AD12" s="30"/>
      <c r="AE12" s="30">
        <v>0</v>
      </c>
      <c r="AF12" s="30"/>
      <c r="AG12" s="30">
        <f>ROUND(SUM(I12:AE12),5)</f>
        <v>2000</v>
      </c>
      <c r="AH12" s="13"/>
      <c r="AI12" s="13">
        <v>0</v>
      </c>
    </row>
    <row r="13" spans="1:35" x14ac:dyDescent="0.25">
      <c r="A13" s="1"/>
      <c r="B13" s="1"/>
      <c r="C13" s="1"/>
      <c r="D13" s="1"/>
      <c r="E13" s="1"/>
      <c r="F13" s="1"/>
      <c r="G13" s="1" t="s">
        <v>24</v>
      </c>
      <c r="H13" s="1"/>
      <c r="I13" s="13">
        <v>39510.42</v>
      </c>
      <c r="J13" s="13"/>
      <c r="K13" s="13">
        <v>10919</v>
      </c>
      <c r="L13" s="13"/>
      <c r="M13" s="13">
        <v>4733</v>
      </c>
      <c r="N13" s="13"/>
      <c r="O13" s="13">
        <v>2940</v>
      </c>
      <c r="P13" s="13"/>
      <c r="Q13" s="13">
        <v>3410</v>
      </c>
      <c r="R13" s="13"/>
      <c r="S13" s="13">
        <v>1574</v>
      </c>
      <c r="T13" s="13"/>
      <c r="U13" s="13">
        <v>1585</v>
      </c>
      <c r="V13" s="13"/>
      <c r="W13" s="13">
        <f>306+142</f>
        <v>448</v>
      </c>
      <c r="X13" s="13"/>
      <c r="Y13" s="13">
        <v>150</v>
      </c>
      <c r="Z13" s="13"/>
      <c r="AA13" s="13">
        <v>150</v>
      </c>
      <c r="AB13" s="13"/>
      <c r="AC13" s="13">
        <v>150</v>
      </c>
      <c r="AD13" s="13"/>
      <c r="AE13" s="13">
        <v>150</v>
      </c>
      <c r="AF13" s="13"/>
      <c r="AG13" s="13"/>
      <c r="AH13" s="13"/>
      <c r="AI13" s="13">
        <v>90000</v>
      </c>
    </row>
    <row r="14" spans="1:35" x14ac:dyDescent="0.25">
      <c r="A14" s="1"/>
      <c r="B14" s="1"/>
      <c r="C14" s="1"/>
      <c r="D14" s="1"/>
      <c r="E14" s="1"/>
      <c r="F14" s="1"/>
      <c r="G14" s="18" t="s">
        <v>25</v>
      </c>
      <c r="H14" s="18"/>
      <c r="I14" s="30">
        <v>600</v>
      </c>
      <c r="J14" s="30"/>
      <c r="K14" s="30">
        <v>1092</v>
      </c>
      <c r="L14" s="30"/>
      <c r="M14" s="30">
        <v>0</v>
      </c>
      <c r="N14" s="30"/>
      <c r="O14" s="30">
        <v>0</v>
      </c>
      <c r="P14" s="30"/>
      <c r="Q14" s="30">
        <v>0</v>
      </c>
      <c r="R14" s="30"/>
      <c r="S14" s="30">
        <v>0</v>
      </c>
      <c r="T14" s="30"/>
      <c r="U14" s="30">
        <v>0</v>
      </c>
      <c r="V14" s="30"/>
      <c r="W14" s="30">
        <v>0</v>
      </c>
      <c r="X14" s="30"/>
      <c r="Y14" s="30">
        <v>0</v>
      </c>
      <c r="Z14" s="30"/>
      <c r="AA14" s="30">
        <v>0</v>
      </c>
      <c r="AB14" s="30"/>
      <c r="AC14" s="30">
        <v>0</v>
      </c>
      <c r="AD14" s="30"/>
      <c r="AE14" s="30">
        <v>0</v>
      </c>
      <c r="AF14" s="30"/>
      <c r="AG14" s="30">
        <f>ROUND(SUM(I14:AE14),5)</f>
        <v>1692</v>
      </c>
      <c r="AH14" s="13"/>
      <c r="AI14" s="13">
        <v>0</v>
      </c>
    </row>
    <row r="15" spans="1:35" ht="15.75" thickBot="1" x14ac:dyDescent="0.3">
      <c r="A15" s="1"/>
      <c r="B15" s="1"/>
      <c r="C15" s="1"/>
      <c r="D15" s="1"/>
      <c r="E15" s="1"/>
      <c r="F15" s="1"/>
      <c r="G15" s="1" t="s">
        <v>26</v>
      </c>
      <c r="H15" s="1"/>
      <c r="I15" s="23">
        <v>46046</v>
      </c>
      <c r="J15" s="13"/>
      <c r="K15" s="23">
        <v>36864</v>
      </c>
      <c r="L15" s="13"/>
      <c r="M15" s="23">
        <v>7069</v>
      </c>
      <c r="N15" s="13"/>
      <c r="O15" s="23">
        <v>2778</v>
      </c>
      <c r="P15" s="13"/>
      <c r="Q15" s="23">
        <v>6109</v>
      </c>
      <c r="R15" s="13"/>
      <c r="S15" s="23">
        <v>9109</v>
      </c>
      <c r="T15" s="13"/>
      <c r="U15" s="23">
        <v>7316</v>
      </c>
      <c r="V15" s="13"/>
      <c r="W15" s="23">
        <v>8509</v>
      </c>
      <c r="X15" s="13"/>
      <c r="Y15" s="23">
        <v>218</v>
      </c>
      <c r="Z15" s="13"/>
      <c r="AA15" s="23">
        <v>218</v>
      </c>
      <c r="AB15" s="13"/>
      <c r="AC15" s="23">
        <v>218</v>
      </c>
      <c r="AD15" s="13"/>
      <c r="AE15" s="23">
        <v>218</v>
      </c>
      <c r="AF15" s="13"/>
      <c r="AG15" s="23"/>
      <c r="AH15" s="13"/>
      <c r="AI15" s="23">
        <v>207500</v>
      </c>
    </row>
    <row r="16" spans="1:35" x14ac:dyDescent="0.25">
      <c r="A16" s="1"/>
      <c r="B16" s="1"/>
      <c r="C16" s="1"/>
      <c r="D16" s="1"/>
      <c r="E16" s="1"/>
      <c r="F16" s="1" t="s">
        <v>27</v>
      </c>
      <c r="G16" s="1"/>
      <c r="H16" s="1"/>
      <c r="I16" s="13">
        <f>ROUND(SUM(I11:I15),5)</f>
        <v>86156.42</v>
      </c>
      <c r="J16" s="13"/>
      <c r="K16" s="13">
        <f>ROUND(SUM(K11:K15),5)</f>
        <v>48875</v>
      </c>
      <c r="L16" s="13"/>
      <c r="M16" s="13">
        <f>ROUND(SUM(M11:M15),5)</f>
        <v>11802</v>
      </c>
      <c r="N16" s="13"/>
      <c r="O16" s="13">
        <f>ROUND(SUM(O11:O15),5)</f>
        <v>5718</v>
      </c>
      <c r="P16" s="13"/>
      <c r="Q16" s="13">
        <f>ROUND(SUM(Q11:Q15),5)</f>
        <v>9519</v>
      </c>
      <c r="R16" s="13"/>
      <c r="S16" s="13">
        <f>ROUND(SUM(S11:S15),5)</f>
        <v>11183</v>
      </c>
      <c r="T16" s="13"/>
      <c r="U16" s="13">
        <f>ROUND(SUM(U11:U15),5)</f>
        <v>9901</v>
      </c>
      <c r="V16" s="13"/>
      <c r="W16" s="13">
        <f>ROUND(SUM(W11:W15),5)</f>
        <v>9457</v>
      </c>
      <c r="X16" s="13"/>
      <c r="Y16" s="13">
        <f>ROUND(SUM(Y11:Y15),5)</f>
        <v>368</v>
      </c>
      <c r="Z16" s="13"/>
      <c r="AA16" s="13">
        <f>ROUND(SUM(AA11:AA15),5)</f>
        <v>368</v>
      </c>
      <c r="AB16" s="13"/>
      <c r="AC16" s="13">
        <f>ROUND(SUM(AC11:AC15),5)</f>
        <v>368</v>
      </c>
      <c r="AD16" s="13"/>
      <c r="AE16" s="13">
        <f>ROUND(SUM(AE11:AE15),5)</f>
        <v>368</v>
      </c>
      <c r="AF16" s="13"/>
      <c r="AG16" s="13">
        <f>ROUND(SUM(AG11:AG15),5)</f>
        <v>3692</v>
      </c>
      <c r="AH16" s="13"/>
      <c r="AI16" s="13">
        <f>ROUND(SUM(AI11:AI15),5)</f>
        <v>297500</v>
      </c>
    </row>
    <row r="17" spans="1:35" x14ac:dyDescent="0.25">
      <c r="A17" s="1"/>
      <c r="B17" s="1"/>
      <c r="C17" s="1"/>
      <c r="D17" s="1"/>
      <c r="E17" s="1"/>
      <c r="F17" s="1" t="s">
        <v>28</v>
      </c>
      <c r="G17" s="1"/>
      <c r="H17" s="1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1:35" x14ac:dyDescent="0.25">
      <c r="A18" s="1"/>
      <c r="B18" s="1"/>
      <c r="C18" s="1"/>
      <c r="D18" s="1"/>
      <c r="E18" s="1"/>
      <c r="F18" s="1"/>
      <c r="G18" s="1" t="s">
        <v>29</v>
      </c>
      <c r="H18" s="1"/>
      <c r="I18" s="13">
        <v>47550</v>
      </c>
      <c r="J18" s="13"/>
      <c r="K18" s="13">
        <v>269386.5</v>
      </c>
      <c r="L18" s="13"/>
      <c r="M18" s="13">
        <v>57536.5</v>
      </c>
      <c r="N18" s="13"/>
      <c r="O18" s="13">
        <v>13425</v>
      </c>
      <c r="P18" s="13"/>
      <c r="Q18" s="13">
        <v>2475</v>
      </c>
      <c r="R18" s="13"/>
      <c r="S18" s="13">
        <v>100</v>
      </c>
      <c r="T18" s="13"/>
      <c r="U18" s="13">
        <v>0</v>
      </c>
      <c r="V18" s="13"/>
      <c r="W18" s="13">
        <v>0</v>
      </c>
      <c r="X18" s="13"/>
      <c r="Y18" s="13">
        <v>0</v>
      </c>
      <c r="Z18" s="13"/>
      <c r="AA18" s="13">
        <v>0</v>
      </c>
      <c r="AB18" s="13"/>
      <c r="AC18" s="13">
        <v>0</v>
      </c>
      <c r="AD18" s="13"/>
      <c r="AE18" s="13">
        <v>0</v>
      </c>
      <c r="AF18" s="13"/>
      <c r="AG18" s="13"/>
      <c r="AH18" s="13"/>
      <c r="AI18" s="13">
        <v>330000</v>
      </c>
    </row>
    <row r="19" spans="1:35" x14ac:dyDescent="0.25">
      <c r="A19" s="1"/>
      <c r="B19" s="1"/>
      <c r="C19" s="1"/>
      <c r="D19" s="1"/>
      <c r="E19" s="1"/>
      <c r="F19" s="1"/>
      <c r="G19" s="1" t="s">
        <v>30</v>
      </c>
      <c r="H19" s="1"/>
      <c r="I19" s="13">
        <v>0</v>
      </c>
      <c r="J19" s="13"/>
      <c r="K19" s="13">
        <v>6451.1</v>
      </c>
      <c r="L19" s="13"/>
      <c r="M19" s="13">
        <v>87294.5</v>
      </c>
      <c r="N19" s="13"/>
      <c r="O19" s="13">
        <v>147047.70000000001</v>
      </c>
      <c r="P19" s="13"/>
      <c r="Q19" s="13">
        <v>207388.2</v>
      </c>
      <c r="R19" s="13"/>
      <c r="S19" s="13">
        <v>173008.05</v>
      </c>
      <c r="T19" s="13"/>
      <c r="U19" s="13">
        <v>57805.1</v>
      </c>
      <c r="V19" s="13"/>
      <c r="W19" s="13">
        <v>0</v>
      </c>
      <c r="X19" s="13"/>
      <c r="Y19" s="13">
        <v>0</v>
      </c>
      <c r="Z19" s="13"/>
      <c r="AA19" s="13">
        <v>0</v>
      </c>
      <c r="AB19" s="13"/>
      <c r="AC19" s="13">
        <v>0</v>
      </c>
      <c r="AD19" s="13"/>
      <c r="AE19" s="13">
        <v>0</v>
      </c>
      <c r="AF19" s="13"/>
      <c r="AG19" s="13"/>
      <c r="AH19" s="13"/>
      <c r="AI19" s="13">
        <v>600000</v>
      </c>
    </row>
    <row r="20" spans="1:35" ht="15.75" thickBot="1" x14ac:dyDescent="0.3">
      <c r="A20" s="1"/>
      <c r="B20" s="1"/>
      <c r="C20" s="1"/>
      <c r="D20" s="1"/>
      <c r="E20" s="1"/>
      <c r="F20" s="1"/>
      <c r="G20" s="1" t="s">
        <v>31</v>
      </c>
      <c r="H20" s="1"/>
      <c r="I20" s="23">
        <v>0</v>
      </c>
      <c r="J20" s="13"/>
      <c r="K20" s="23">
        <v>0</v>
      </c>
      <c r="L20" s="13"/>
      <c r="M20" s="23">
        <v>37616.910000000003</v>
      </c>
      <c r="N20" s="13"/>
      <c r="O20" s="23">
        <v>110991.86</v>
      </c>
      <c r="P20" s="13"/>
      <c r="Q20" s="23">
        <v>132356.99</v>
      </c>
      <c r="R20" s="13"/>
      <c r="S20" s="23">
        <v>79585.649999999994</v>
      </c>
      <c r="T20" s="13"/>
      <c r="U20" s="23">
        <v>26922.9</v>
      </c>
      <c r="V20" s="13"/>
      <c r="W20" s="23">
        <v>0</v>
      </c>
      <c r="X20" s="13"/>
      <c r="Y20" s="23">
        <v>0</v>
      </c>
      <c r="Z20" s="13"/>
      <c r="AA20" s="23">
        <v>0</v>
      </c>
      <c r="AB20" s="13"/>
      <c r="AC20" s="23">
        <v>0</v>
      </c>
      <c r="AD20" s="13"/>
      <c r="AE20" s="23">
        <v>0</v>
      </c>
      <c r="AF20" s="13"/>
      <c r="AG20" s="23"/>
      <c r="AH20" s="13"/>
      <c r="AI20" s="23">
        <v>410000</v>
      </c>
    </row>
    <row r="21" spans="1:35" x14ac:dyDescent="0.25">
      <c r="A21" s="1"/>
      <c r="B21" s="1"/>
      <c r="C21" s="1"/>
      <c r="D21" s="1"/>
      <c r="E21" s="1"/>
      <c r="F21" s="1" t="s">
        <v>32</v>
      </c>
      <c r="G21" s="1"/>
      <c r="H21" s="1"/>
      <c r="I21" s="13">
        <f>ROUND(SUM(I17:I20),5)</f>
        <v>47550</v>
      </c>
      <c r="J21" s="13"/>
      <c r="K21" s="13">
        <f>ROUND(SUM(K17:K20),5)</f>
        <v>275837.59999999998</v>
      </c>
      <c r="L21" s="13"/>
      <c r="M21" s="13">
        <f>ROUND(SUM(M17:M20),5)</f>
        <v>182447.91</v>
      </c>
      <c r="N21" s="13"/>
      <c r="O21" s="13">
        <f>ROUND(SUM(O17:O20),5)</f>
        <v>271464.56</v>
      </c>
      <c r="P21" s="13"/>
      <c r="Q21" s="13">
        <f>ROUND(SUM(Q17:Q20),5)</f>
        <v>342220.19</v>
      </c>
      <c r="R21" s="13"/>
      <c r="S21" s="13">
        <f>ROUND(SUM(S17:S20),5)</f>
        <v>252693.7</v>
      </c>
      <c r="T21" s="13"/>
      <c r="U21" s="13">
        <f>ROUND(SUM(U17:U20),5)</f>
        <v>84728</v>
      </c>
      <c r="V21" s="13"/>
      <c r="W21" s="13">
        <f>ROUND(SUM(W17:W20),5)</f>
        <v>0</v>
      </c>
      <c r="X21" s="13"/>
      <c r="Y21" s="13">
        <f>ROUND(SUM(Y17:Y20),5)</f>
        <v>0</v>
      </c>
      <c r="Z21" s="13"/>
      <c r="AA21" s="13">
        <f>ROUND(SUM(AA17:AA20),5)</f>
        <v>0</v>
      </c>
      <c r="AB21" s="13"/>
      <c r="AC21" s="13">
        <f>ROUND(SUM(AC17:AC20),5)</f>
        <v>0</v>
      </c>
      <c r="AD21" s="13"/>
      <c r="AE21" s="13">
        <f>ROUND(SUM(AE17:AE20),5)</f>
        <v>0</v>
      </c>
      <c r="AF21" s="13"/>
      <c r="AG21" s="13">
        <f>ROUND(SUM(AG17:AG20),5)</f>
        <v>0</v>
      </c>
      <c r="AH21" s="13"/>
      <c r="AI21" s="13">
        <f>ROUND(SUM(AI17:AI20),5)</f>
        <v>1340000</v>
      </c>
    </row>
    <row r="22" spans="1:35" x14ac:dyDescent="0.25">
      <c r="A22" s="1"/>
      <c r="B22" s="1"/>
      <c r="C22" s="1"/>
      <c r="D22" s="1"/>
      <c r="E22" s="1" t="s">
        <v>33</v>
      </c>
      <c r="F22" s="1"/>
      <c r="G22" s="1"/>
      <c r="H22" s="1"/>
      <c r="I22" s="13">
        <f>ROUND(I4+I10+I16+SUM(I21:I21),5)</f>
        <v>326975.40000000002</v>
      </c>
      <c r="J22" s="13"/>
      <c r="K22" s="13">
        <f>ROUND(K4+K10+K16+SUM(K21:K21),5)</f>
        <v>452510.48</v>
      </c>
      <c r="L22" s="13"/>
      <c r="M22" s="13">
        <f>ROUND(M4+M10+M16+SUM(M21:M21),5)</f>
        <v>500843.9</v>
      </c>
      <c r="N22" s="13"/>
      <c r="O22" s="13">
        <f>ROUND(O4+O10+O16+SUM(O21:O21),5)</f>
        <v>469060.79</v>
      </c>
      <c r="P22" s="13"/>
      <c r="Q22" s="13">
        <f>ROUND(Q4+Q10+Q16+SUM(Q21:Q21),5)</f>
        <v>569789.66</v>
      </c>
      <c r="R22" s="13"/>
      <c r="S22" s="13">
        <f>ROUND(S4+S10+S16+SUM(S21:S21),5)</f>
        <v>448397.88</v>
      </c>
      <c r="T22" s="13"/>
      <c r="U22" s="13">
        <f>ROUND(U4+U10+U16+SUM(U21:U21),5)</f>
        <v>894903.31</v>
      </c>
      <c r="V22" s="13"/>
      <c r="W22" s="13">
        <f>ROUND(W4+W10+W16+SUM(W21:W21),5)</f>
        <v>251776.43</v>
      </c>
      <c r="X22" s="13"/>
      <c r="Y22" s="13">
        <f>ROUND(Y4+Y10+Y16+SUM(Y21:Y21),5)</f>
        <v>28509.862499999999</v>
      </c>
      <c r="Z22" s="13"/>
      <c r="AA22" s="13">
        <f>ROUND(AA4+AA10+AA16+SUM(AA21:AA21),5)</f>
        <v>7868</v>
      </c>
      <c r="AB22" s="13"/>
      <c r="AC22" s="13">
        <f>ROUND(AC4+AC10+AC16+SUM(AC21:AC21),5)</f>
        <v>7868</v>
      </c>
      <c r="AD22" s="13"/>
      <c r="AE22" s="13">
        <f>ROUND(AE4+AE10+AE16+SUM(AE21:AE21),5)</f>
        <v>7868</v>
      </c>
      <c r="AF22" s="13"/>
      <c r="AG22" s="13">
        <f>ROUND(AG4+AG10+AG16+SUM(AG21:AG21),5)</f>
        <v>3692</v>
      </c>
      <c r="AH22" s="13"/>
      <c r="AI22" s="13">
        <f>ROUND(AI4+AI10+AI16+SUM(AI21:AI21),5)</f>
        <v>3840000</v>
      </c>
    </row>
    <row r="23" spans="1:35" x14ac:dyDescent="0.25">
      <c r="A23" s="1"/>
      <c r="B23" s="1"/>
      <c r="C23" s="1"/>
      <c r="D23" s="1"/>
      <c r="E23" s="1" t="s">
        <v>34</v>
      </c>
      <c r="F23" s="1"/>
      <c r="G23" s="1"/>
      <c r="H23" s="1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</row>
    <row r="24" spans="1:35" x14ac:dyDescent="0.25">
      <c r="A24" s="1"/>
      <c r="B24" s="1"/>
      <c r="C24" s="1"/>
      <c r="D24" s="1"/>
      <c r="E24" s="1"/>
      <c r="F24" s="1" t="s">
        <v>35</v>
      </c>
      <c r="G24" s="1"/>
      <c r="H24" s="1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</row>
    <row r="25" spans="1:35" x14ac:dyDescent="0.25">
      <c r="A25" s="1"/>
      <c r="B25" s="1"/>
      <c r="C25" s="1"/>
      <c r="D25" s="1"/>
      <c r="E25" s="1"/>
      <c r="F25" s="1"/>
      <c r="G25" s="1" t="s">
        <v>36</v>
      </c>
      <c r="H25" s="1"/>
      <c r="I25" s="13">
        <v>1455</v>
      </c>
      <c r="J25" s="13"/>
      <c r="K25" s="13">
        <v>4300</v>
      </c>
      <c r="L25" s="13"/>
      <c r="M25" s="13">
        <v>27288.95</v>
      </c>
      <c r="N25" s="13"/>
      <c r="O25" s="13">
        <v>29176.15</v>
      </c>
      <c r="P25" s="13"/>
      <c r="Q25" s="13">
        <v>39038.51</v>
      </c>
      <c r="R25" s="13"/>
      <c r="S25" s="13">
        <v>24635.61</v>
      </c>
      <c r="T25" s="13"/>
      <c r="U25" s="13">
        <v>5047.42</v>
      </c>
      <c r="V25" s="13"/>
      <c r="W25" s="13">
        <v>6333</v>
      </c>
      <c r="X25" s="13"/>
      <c r="Y25" s="13">
        <v>2514</v>
      </c>
      <c r="Z25" s="13"/>
      <c r="AA25" s="13">
        <v>2500</v>
      </c>
      <c r="AB25" s="13"/>
      <c r="AC25" s="13">
        <v>2500</v>
      </c>
      <c r="AD25" s="13"/>
      <c r="AE25" s="13">
        <v>2500</v>
      </c>
      <c r="AF25" s="13"/>
      <c r="AG25" s="13"/>
      <c r="AH25" s="13"/>
      <c r="AI25" s="13">
        <v>250000</v>
      </c>
    </row>
    <row r="26" spans="1:35" ht="15.75" thickBot="1" x14ac:dyDescent="0.3">
      <c r="A26" s="1"/>
      <c r="B26" s="1"/>
      <c r="C26" s="1"/>
      <c r="D26" s="1"/>
      <c r="E26" s="1"/>
      <c r="F26" s="1"/>
      <c r="G26" s="18" t="s">
        <v>37</v>
      </c>
      <c r="H26" s="18"/>
      <c r="I26" s="31">
        <v>171.5</v>
      </c>
      <c r="J26" s="30"/>
      <c r="K26" s="31">
        <v>155.78</v>
      </c>
      <c r="L26" s="30"/>
      <c r="M26" s="31">
        <v>0</v>
      </c>
      <c r="N26" s="30"/>
      <c r="O26" s="31">
        <v>395</v>
      </c>
      <c r="P26" s="30"/>
      <c r="Q26" s="31">
        <v>125</v>
      </c>
      <c r="R26" s="30"/>
      <c r="S26" s="31">
        <v>162.5</v>
      </c>
      <c r="T26" s="30"/>
      <c r="U26" s="31">
        <v>180</v>
      </c>
      <c r="V26" s="30"/>
      <c r="W26" s="31">
        <v>270</v>
      </c>
      <c r="X26" s="30"/>
      <c r="Y26" s="31">
        <v>0</v>
      </c>
      <c r="Z26" s="30"/>
      <c r="AA26" s="31">
        <v>0</v>
      </c>
      <c r="AB26" s="30"/>
      <c r="AC26" s="31">
        <v>0</v>
      </c>
      <c r="AD26" s="30"/>
      <c r="AE26" s="31">
        <v>0</v>
      </c>
      <c r="AF26" s="30"/>
      <c r="AG26" s="31">
        <f>ROUND(SUM(I26:AE26),5)</f>
        <v>1459.78</v>
      </c>
      <c r="AH26" s="13"/>
      <c r="AI26" s="23">
        <v>0</v>
      </c>
    </row>
    <row r="27" spans="1:35" x14ac:dyDescent="0.25">
      <c r="A27" s="1"/>
      <c r="B27" s="1"/>
      <c r="C27" s="1"/>
      <c r="D27" s="1"/>
      <c r="E27" s="1"/>
      <c r="F27" s="1" t="s">
        <v>38</v>
      </c>
      <c r="G27" s="1"/>
      <c r="H27" s="1"/>
      <c r="I27" s="13">
        <f>ROUND(SUM(I24:I26),5)</f>
        <v>1626.5</v>
      </c>
      <c r="J27" s="13"/>
      <c r="K27" s="13">
        <f>ROUND(SUM(K24:K26),5)</f>
        <v>4455.78</v>
      </c>
      <c r="L27" s="13"/>
      <c r="M27" s="13">
        <f>ROUND(SUM(M24:M26),5)</f>
        <v>27288.95</v>
      </c>
      <c r="N27" s="13"/>
      <c r="O27" s="13">
        <f>ROUND(SUM(O24:O26),5)</f>
        <v>29571.15</v>
      </c>
      <c r="P27" s="13"/>
      <c r="Q27" s="13">
        <f>ROUND(SUM(Q24:Q26),5)</f>
        <v>39163.51</v>
      </c>
      <c r="R27" s="13"/>
      <c r="S27" s="13">
        <f>ROUND(SUM(S24:S26),5)</f>
        <v>24798.11</v>
      </c>
      <c r="T27" s="13"/>
      <c r="U27" s="13">
        <f>ROUND(SUM(U24:U26),5)</f>
        <v>5227.42</v>
      </c>
      <c r="V27" s="13"/>
      <c r="W27" s="13">
        <f>ROUND(SUM(W24:W26),5)</f>
        <v>6603</v>
      </c>
      <c r="X27" s="13"/>
      <c r="Y27" s="13">
        <f>ROUND(SUM(Y24:Y26),5)</f>
        <v>2514</v>
      </c>
      <c r="Z27" s="13"/>
      <c r="AA27" s="13">
        <f>ROUND(SUM(AA24:AA26),5)</f>
        <v>2500</v>
      </c>
      <c r="AB27" s="13"/>
      <c r="AC27" s="13">
        <f>ROUND(SUM(AC24:AC26),5)</f>
        <v>2500</v>
      </c>
      <c r="AD27" s="13"/>
      <c r="AE27" s="13">
        <f>ROUND(SUM(AE24:AE26),5)</f>
        <v>2500</v>
      </c>
      <c r="AF27" s="13"/>
      <c r="AG27" s="13">
        <f>ROUND(SUM(AG24:AG26),5)</f>
        <v>1459.78</v>
      </c>
      <c r="AH27" s="13"/>
      <c r="AI27" s="13">
        <f>ROUND(SUM(AI24:AI26),5)</f>
        <v>250000</v>
      </c>
    </row>
    <row r="28" spans="1:35" x14ac:dyDescent="0.25">
      <c r="A28" s="1"/>
      <c r="B28" s="1"/>
      <c r="C28" s="1"/>
      <c r="D28" s="1"/>
      <c r="E28" s="1"/>
      <c r="F28" s="1" t="s">
        <v>39</v>
      </c>
      <c r="G28" s="1"/>
      <c r="H28" s="1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</row>
    <row r="29" spans="1:35" x14ac:dyDescent="0.25">
      <c r="A29" s="1"/>
      <c r="B29" s="1"/>
      <c r="C29" s="1"/>
      <c r="D29" s="1"/>
      <c r="E29" s="1"/>
      <c r="F29" s="1"/>
      <c r="G29" s="1" t="s">
        <v>40</v>
      </c>
      <c r="H29" s="1"/>
      <c r="I29" s="13">
        <v>2634</v>
      </c>
      <c r="J29" s="13"/>
      <c r="K29" s="13">
        <v>1962</v>
      </c>
      <c r="L29" s="13"/>
      <c r="M29" s="13">
        <v>4097</v>
      </c>
      <c r="N29" s="13"/>
      <c r="O29" s="13">
        <v>8035.33</v>
      </c>
      <c r="P29" s="13"/>
      <c r="Q29" s="13">
        <v>5683.27</v>
      </c>
      <c r="R29" s="13"/>
      <c r="S29" s="13">
        <v>4931.67</v>
      </c>
      <c r="T29" s="13"/>
      <c r="U29" s="13">
        <v>10256.200000000001</v>
      </c>
      <c r="V29" s="13"/>
      <c r="W29" s="13">
        <v>4166</v>
      </c>
      <c r="X29" s="13"/>
      <c r="Y29" s="13">
        <v>2500</v>
      </c>
      <c r="Z29" s="13"/>
      <c r="AA29" s="13">
        <v>2500</v>
      </c>
      <c r="AB29" s="13"/>
      <c r="AC29" s="13">
        <v>2500</v>
      </c>
      <c r="AD29" s="13"/>
      <c r="AE29" s="13">
        <v>2500</v>
      </c>
      <c r="AF29" s="13"/>
      <c r="AG29" s="13"/>
      <c r="AH29" s="13"/>
      <c r="AI29" s="13">
        <v>70000</v>
      </c>
    </row>
    <row r="30" spans="1:35" x14ac:dyDescent="0.25">
      <c r="A30" s="1"/>
      <c r="B30" s="1"/>
      <c r="C30" s="1"/>
      <c r="D30" s="1"/>
      <c r="E30" s="1"/>
      <c r="F30" s="1"/>
      <c r="G30" s="1" t="s">
        <v>41</v>
      </c>
      <c r="H30" s="1"/>
      <c r="I30" s="13">
        <v>0</v>
      </c>
      <c r="J30" s="13"/>
      <c r="K30" s="13">
        <v>1165.25</v>
      </c>
      <c r="L30" s="13"/>
      <c r="M30" s="13">
        <v>1471.25</v>
      </c>
      <c r="N30" s="13"/>
      <c r="O30" s="13">
        <v>3144.25</v>
      </c>
      <c r="P30" s="13"/>
      <c r="Q30" s="13">
        <v>1861.25</v>
      </c>
      <c r="R30" s="13"/>
      <c r="S30" s="13">
        <v>1463.26</v>
      </c>
      <c r="T30" s="13"/>
      <c r="U30" s="13">
        <v>812.75</v>
      </c>
      <c r="V30" s="13"/>
      <c r="W30" s="13">
        <v>1698.25</v>
      </c>
      <c r="X30" s="13"/>
      <c r="Y30" s="13">
        <v>1000</v>
      </c>
      <c r="Z30" s="13"/>
      <c r="AA30" s="13">
        <v>1000</v>
      </c>
      <c r="AB30" s="13"/>
      <c r="AC30" s="13">
        <v>1000</v>
      </c>
      <c r="AD30" s="13"/>
      <c r="AE30" s="13">
        <v>1000</v>
      </c>
      <c r="AF30" s="13"/>
      <c r="AG30" s="13"/>
      <c r="AH30" s="13"/>
      <c r="AI30" s="13">
        <v>15000</v>
      </c>
    </row>
    <row r="31" spans="1:35" ht="15.75" thickBot="1" x14ac:dyDescent="0.3">
      <c r="A31" s="1"/>
      <c r="B31" s="1"/>
      <c r="C31" s="1"/>
      <c r="D31" s="1"/>
      <c r="E31" s="1"/>
      <c r="F31" s="1"/>
      <c r="G31" s="1" t="s">
        <v>42</v>
      </c>
      <c r="H31" s="1"/>
      <c r="I31" s="13">
        <v>0</v>
      </c>
      <c r="J31" s="13"/>
      <c r="K31" s="13">
        <v>573</v>
      </c>
      <c r="L31" s="13"/>
      <c r="M31" s="13">
        <v>764.75</v>
      </c>
      <c r="N31" s="13"/>
      <c r="O31" s="13">
        <v>1165</v>
      </c>
      <c r="P31" s="13"/>
      <c r="Q31" s="13">
        <v>893</v>
      </c>
      <c r="R31" s="13"/>
      <c r="S31" s="13">
        <v>2428.25</v>
      </c>
      <c r="T31" s="13"/>
      <c r="U31" s="13">
        <v>485</v>
      </c>
      <c r="V31" s="13"/>
      <c r="W31" s="13">
        <v>483.66</v>
      </c>
      <c r="X31" s="13"/>
      <c r="Y31" s="13">
        <v>250</v>
      </c>
      <c r="Z31" s="13"/>
      <c r="AA31" s="13">
        <v>250</v>
      </c>
      <c r="AB31" s="13"/>
      <c r="AC31" s="13">
        <v>250</v>
      </c>
      <c r="AD31" s="13"/>
      <c r="AE31" s="13">
        <v>250</v>
      </c>
      <c r="AF31" s="13"/>
      <c r="AG31" s="13"/>
      <c r="AH31" s="13"/>
      <c r="AI31" s="13">
        <v>5000</v>
      </c>
    </row>
    <row r="32" spans="1:35" ht="15.75" thickBot="1" x14ac:dyDescent="0.3">
      <c r="A32" s="1"/>
      <c r="B32" s="1"/>
      <c r="C32" s="1"/>
      <c r="D32" s="1"/>
      <c r="E32" s="1"/>
      <c r="F32" s="1" t="s">
        <v>43</v>
      </c>
      <c r="G32" s="1"/>
      <c r="H32" s="1"/>
      <c r="I32" s="24">
        <f>ROUND(SUM(I28:I31),5)</f>
        <v>2634</v>
      </c>
      <c r="J32" s="13"/>
      <c r="K32" s="24">
        <f>ROUND(SUM(K28:K31),5)</f>
        <v>3700.25</v>
      </c>
      <c r="L32" s="13"/>
      <c r="M32" s="24">
        <f>ROUND(SUM(M28:M31),5)</f>
        <v>6333</v>
      </c>
      <c r="N32" s="13"/>
      <c r="O32" s="24">
        <f>ROUND(SUM(O28:O31),5)</f>
        <v>12344.58</v>
      </c>
      <c r="P32" s="13"/>
      <c r="Q32" s="24">
        <f>ROUND(SUM(Q28:Q31),5)</f>
        <v>8437.52</v>
      </c>
      <c r="R32" s="13"/>
      <c r="S32" s="24">
        <f>ROUND(SUM(S28:S31),5)</f>
        <v>8823.18</v>
      </c>
      <c r="T32" s="13"/>
      <c r="U32" s="24">
        <f>ROUND(SUM(U28:U31),5)</f>
        <v>11553.95</v>
      </c>
      <c r="V32" s="13"/>
      <c r="W32" s="24">
        <f>ROUND(SUM(W28:W31),5)</f>
        <v>6347.91</v>
      </c>
      <c r="X32" s="13"/>
      <c r="Y32" s="24">
        <f>ROUND(SUM(Y28:Y31),5)</f>
        <v>3750</v>
      </c>
      <c r="Z32" s="13"/>
      <c r="AA32" s="24">
        <f>ROUND(SUM(AA28:AA31),5)</f>
        <v>3750</v>
      </c>
      <c r="AB32" s="13"/>
      <c r="AC32" s="24">
        <f>ROUND(SUM(AC28:AC31),5)</f>
        <v>3750</v>
      </c>
      <c r="AD32" s="13"/>
      <c r="AE32" s="24">
        <f>ROUND(SUM(AE28:AE31),5)</f>
        <v>3750</v>
      </c>
      <c r="AF32" s="13"/>
      <c r="AG32" s="24">
        <f>ROUND(SUM(AG28:AG31),5)</f>
        <v>0</v>
      </c>
      <c r="AH32" s="13"/>
      <c r="AI32" s="24">
        <f>ROUND(SUM(AI28:AI31),5)</f>
        <v>90000</v>
      </c>
    </row>
    <row r="33" spans="1:35" x14ac:dyDescent="0.25">
      <c r="A33" s="1"/>
      <c r="B33" s="1"/>
      <c r="C33" s="1"/>
      <c r="D33" s="1"/>
      <c r="E33" s="1" t="s">
        <v>44</v>
      </c>
      <c r="F33" s="1"/>
      <c r="G33" s="1"/>
      <c r="H33" s="1"/>
      <c r="I33" s="13">
        <f>ROUND(I23+I27+I32,5)</f>
        <v>4260.5</v>
      </c>
      <c r="J33" s="13"/>
      <c r="K33" s="13">
        <f>ROUND(K23+K27+K32,5)</f>
        <v>8156.03</v>
      </c>
      <c r="L33" s="13"/>
      <c r="M33" s="13">
        <f>ROUND(M23+M27+M32,5)</f>
        <v>33621.949999999997</v>
      </c>
      <c r="N33" s="13"/>
      <c r="O33" s="13">
        <f>ROUND(O23+O27+O32,5)</f>
        <v>41915.730000000003</v>
      </c>
      <c r="P33" s="13"/>
      <c r="Q33" s="13">
        <f>ROUND(Q23+Q27+Q32,5)</f>
        <v>47601.03</v>
      </c>
      <c r="R33" s="13"/>
      <c r="S33" s="13">
        <f>ROUND(S23+S27+S32,5)</f>
        <v>33621.29</v>
      </c>
      <c r="T33" s="13"/>
      <c r="U33" s="13">
        <f>ROUND(U23+U27+U32,5)</f>
        <v>16781.37</v>
      </c>
      <c r="V33" s="13"/>
      <c r="W33" s="13">
        <f>ROUND(W23+W27+W32,5)</f>
        <v>12950.91</v>
      </c>
      <c r="X33" s="13"/>
      <c r="Y33" s="13">
        <f>ROUND(Y23+Y27+Y32,5)</f>
        <v>6264</v>
      </c>
      <c r="Z33" s="13"/>
      <c r="AA33" s="13">
        <f>ROUND(AA23+AA27+AA32,5)</f>
        <v>6250</v>
      </c>
      <c r="AB33" s="13"/>
      <c r="AC33" s="13">
        <f>ROUND(AC23+AC27+AC32,5)</f>
        <v>6250</v>
      </c>
      <c r="AD33" s="13"/>
      <c r="AE33" s="13">
        <f>ROUND(AE23+AE27+AE32,5)</f>
        <v>6250</v>
      </c>
      <c r="AF33" s="13"/>
      <c r="AG33" s="13">
        <f>ROUND(AG23+AG27+AG32,5)</f>
        <v>1459.78</v>
      </c>
      <c r="AH33" s="13"/>
      <c r="AI33" s="13">
        <f>ROUND(AI23+AI27+AI32,5)</f>
        <v>340000</v>
      </c>
    </row>
    <row r="34" spans="1:35" x14ac:dyDescent="0.25">
      <c r="A34" s="1"/>
      <c r="B34" s="1"/>
      <c r="C34" s="1"/>
      <c r="D34" s="1"/>
      <c r="E34" s="1" t="s">
        <v>45</v>
      </c>
      <c r="F34" s="1"/>
      <c r="G34" s="1"/>
      <c r="H34" s="1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1:35" x14ac:dyDescent="0.25">
      <c r="A35" s="1"/>
      <c r="B35" s="1"/>
      <c r="C35" s="1"/>
      <c r="D35" s="1"/>
      <c r="E35" s="1"/>
      <c r="F35" s="1" t="s">
        <v>46</v>
      </c>
      <c r="G35" s="1"/>
      <c r="H35" s="1"/>
      <c r="I35" s="13">
        <v>0</v>
      </c>
      <c r="J35" s="13"/>
      <c r="K35" s="13">
        <v>11969.84</v>
      </c>
      <c r="L35" s="13"/>
      <c r="M35" s="13">
        <v>0</v>
      </c>
      <c r="N35" s="13"/>
      <c r="O35" s="13">
        <v>0</v>
      </c>
      <c r="P35" s="13"/>
      <c r="Q35" s="13">
        <v>15142.45</v>
      </c>
      <c r="R35" s="13"/>
      <c r="S35" s="13">
        <v>0</v>
      </c>
      <c r="T35" s="13"/>
      <c r="U35" s="13">
        <v>0</v>
      </c>
      <c r="V35" s="13"/>
      <c r="W35" s="13">
        <v>15405.33</v>
      </c>
      <c r="X35" s="13"/>
      <c r="Y35" s="13">
        <v>0</v>
      </c>
      <c r="Z35" s="13"/>
      <c r="AA35" s="13">
        <v>0</v>
      </c>
      <c r="AB35" s="13"/>
      <c r="AC35" s="13">
        <v>150000</v>
      </c>
      <c r="AD35" s="13"/>
      <c r="AE35" s="13">
        <v>0</v>
      </c>
      <c r="AF35" s="13"/>
      <c r="AG35" s="13"/>
      <c r="AH35" s="13"/>
      <c r="AI35" s="13">
        <v>60000</v>
      </c>
    </row>
    <row r="36" spans="1:35" x14ac:dyDescent="0.25">
      <c r="A36" s="1"/>
      <c r="B36" s="1"/>
      <c r="C36" s="1"/>
      <c r="D36" s="1"/>
      <c r="E36" s="1"/>
      <c r="F36" s="1" t="s">
        <v>47</v>
      </c>
      <c r="G36" s="1"/>
      <c r="H36" s="1"/>
      <c r="I36" s="13">
        <v>0</v>
      </c>
      <c r="J36" s="13"/>
      <c r="K36" s="13">
        <v>0</v>
      </c>
      <c r="L36" s="13"/>
      <c r="M36" s="13">
        <v>0</v>
      </c>
      <c r="N36" s="13"/>
      <c r="O36" s="13">
        <v>35000</v>
      </c>
      <c r="P36" s="13"/>
      <c r="Q36" s="13">
        <v>35000</v>
      </c>
      <c r="R36" s="13"/>
      <c r="S36" s="13">
        <v>0</v>
      </c>
      <c r="T36" s="13"/>
      <c r="U36" s="13">
        <v>0</v>
      </c>
      <c r="V36" s="13"/>
      <c r="W36" s="13">
        <v>0</v>
      </c>
      <c r="X36" s="13"/>
      <c r="Y36" s="13">
        <v>0</v>
      </c>
      <c r="Z36" s="13"/>
      <c r="AA36" s="13">
        <v>0</v>
      </c>
      <c r="AB36" s="13"/>
      <c r="AC36" s="13">
        <v>0</v>
      </c>
      <c r="AD36" s="13"/>
      <c r="AE36" s="13">
        <v>0</v>
      </c>
      <c r="AF36" s="13"/>
      <c r="AG36" s="13"/>
      <c r="AH36" s="13"/>
      <c r="AI36" s="13">
        <v>70000</v>
      </c>
    </row>
    <row r="37" spans="1:35" x14ac:dyDescent="0.25">
      <c r="A37" s="1"/>
      <c r="B37" s="1"/>
      <c r="C37" s="1"/>
      <c r="D37" s="1"/>
      <c r="E37" s="1"/>
      <c r="F37" s="18" t="s">
        <v>48</v>
      </c>
      <c r="G37" s="18"/>
      <c r="H37" s="18"/>
      <c r="I37" s="30">
        <v>300</v>
      </c>
      <c r="J37" s="30"/>
      <c r="K37" s="30">
        <v>1350</v>
      </c>
      <c r="L37" s="30"/>
      <c r="M37" s="30">
        <v>750</v>
      </c>
      <c r="N37" s="30"/>
      <c r="O37" s="30">
        <v>150</v>
      </c>
      <c r="P37" s="30"/>
      <c r="Q37" s="30">
        <v>900</v>
      </c>
      <c r="R37" s="30"/>
      <c r="S37" s="30">
        <v>2100</v>
      </c>
      <c r="T37" s="30"/>
      <c r="U37" s="30">
        <v>1950</v>
      </c>
      <c r="V37" s="30"/>
      <c r="W37" s="30">
        <v>3535</v>
      </c>
      <c r="X37" s="30"/>
      <c r="Y37" s="30">
        <v>2250</v>
      </c>
      <c r="Z37" s="30"/>
      <c r="AA37" s="30">
        <v>300</v>
      </c>
      <c r="AB37" s="30"/>
      <c r="AC37" s="30">
        <v>300</v>
      </c>
      <c r="AD37" s="30"/>
      <c r="AE37" s="30">
        <v>300</v>
      </c>
      <c r="AF37" s="30"/>
      <c r="AG37" s="30">
        <f t="shared" ref="AG37" si="0">ROUND(SUM(I37:AE37),5)</f>
        <v>14185</v>
      </c>
      <c r="AH37" s="13"/>
      <c r="AI37" s="13">
        <v>0</v>
      </c>
    </row>
    <row r="38" spans="1:35" x14ac:dyDescent="0.25">
      <c r="A38" s="1"/>
      <c r="B38" s="1"/>
      <c r="C38" s="1"/>
      <c r="D38" s="1"/>
      <c r="E38" s="1"/>
      <c r="F38" s="1" t="s">
        <v>49</v>
      </c>
      <c r="G38" s="1"/>
      <c r="H38" s="1"/>
      <c r="I38" s="13">
        <v>4860</v>
      </c>
      <c r="J38" s="13"/>
      <c r="K38" s="13">
        <v>3510</v>
      </c>
      <c r="L38" s="13"/>
      <c r="M38" s="13">
        <v>9400</v>
      </c>
      <c r="N38" s="13"/>
      <c r="O38" s="13">
        <v>4950</v>
      </c>
      <c r="P38" s="13"/>
      <c r="Q38" s="13">
        <v>7019</v>
      </c>
      <c r="R38" s="13"/>
      <c r="S38" s="13">
        <v>-270</v>
      </c>
      <c r="T38" s="13"/>
      <c r="U38" s="13">
        <v>30</v>
      </c>
      <c r="V38" s="13"/>
      <c r="W38" s="13">
        <v>70</v>
      </c>
      <c r="X38" s="13"/>
      <c r="Y38" s="13">
        <v>-300</v>
      </c>
      <c r="Z38" s="13"/>
      <c r="AA38" s="13">
        <v>0</v>
      </c>
      <c r="AB38" s="13"/>
      <c r="AC38" s="13">
        <v>0</v>
      </c>
      <c r="AD38" s="13"/>
      <c r="AE38" s="13">
        <v>0</v>
      </c>
      <c r="AF38" s="13"/>
      <c r="AG38" s="13"/>
      <c r="AH38" s="13"/>
      <c r="AI38" s="13">
        <v>40000</v>
      </c>
    </row>
    <row r="39" spans="1:35" x14ac:dyDescent="0.25">
      <c r="A39" s="1"/>
      <c r="B39" s="1"/>
      <c r="C39" s="1"/>
      <c r="D39" s="1"/>
      <c r="E39" s="1"/>
      <c r="F39" s="1" t="s">
        <v>50</v>
      </c>
      <c r="G39" s="1"/>
      <c r="H39" s="1"/>
      <c r="I39" s="13">
        <v>4767</v>
      </c>
      <c r="J39" s="13"/>
      <c r="K39" s="13">
        <v>8861</v>
      </c>
      <c r="L39" s="13"/>
      <c r="M39" s="13">
        <v>11045</v>
      </c>
      <c r="N39" s="13"/>
      <c r="O39" s="13">
        <v>6998</v>
      </c>
      <c r="P39" s="13"/>
      <c r="Q39" s="13">
        <v>9778</v>
      </c>
      <c r="R39" s="13"/>
      <c r="S39" s="13">
        <v>9191</v>
      </c>
      <c r="T39" s="13"/>
      <c r="U39" s="13">
        <v>1855</v>
      </c>
      <c r="V39" s="13"/>
      <c r="W39" s="13">
        <v>1210</v>
      </c>
      <c r="X39" s="13"/>
      <c r="Y39" s="13">
        <v>150</v>
      </c>
      <c r="Z39" s="13"/>
      <c r="AA39" s="13">
        <v>150</v>
      </c>
      <c r="AB39" s="13"/>
      <c r="AC39" s="13">
        <v>150</v>
      </c>
      <c r="AD39" s="13"/>
      <c r="AE39" s="13">
        <v>150</v>
      </c>
      <c r="AF39" s="13"/>
      <c r="AG39" s="13"/>
      <c r="AH39" s="13"/>
      <c r="AI39" s="13">
        <v>35000</v>
      </c>
    </row>
    <row r="40" spans="1:35" x14ac:dyDescent="0.25">
      <c r="A40" s="1"/>
      <c r="B40" s="1"/>
      <c r="C40" s="1"/>
      <c r="D40" s="1"/>
      <c r="E40" s="1"/>
      <c r="F40" s="1" t="s">
        <v>51</v>
      </c>
      <c r="G40" s="1"/>
      <c r="H40" s="1"/>
      <c r="I40" s="13">
        <v>0</v>
      </c>
      <c r="J40" s="13"/>
      <c r="K40" s="13">
        <v>750</v>
      </c>
      <c r="L40" s="13"/>
      <c r="M40" s="13">
        <v>0</v>
      </c>
      <c r="N40" s="13"/>
      <c r="O40" s="13">
        <v>8750</v>
      </c>
      <c r="P40" s="13"/>
      <c r="Q40" s="13">
        <v>1500</v>
      </c>
      <c r="R40" s="13"/>
      <c r="S40" s="13">
        <v>-600</v>
      </c>
      <c r="T40" s="13"/>
      <c r="U40" s="13">
        <v>0</v>
      </c>
      <c r="V40" s="13"/>
      <c r="W40" s="13">
        <v>500</v>
      </c>
      <c r="X40" s="13"/>
      <c r="Y40" s="13">
        <v>0</v>
      </c>
      <c r="Z40" s="13"/>
      <c r="AA40" s="13">
        <v>0</v>
      </c>
      <c r="AB40" s="13"/>
      <c r="AC40" s="13">
        <v>0</v>
      </c>
      <c r="AD40" s="13"/>
      <c r="AE40" s="13">
        <v>0</v>
      </c>
      <c r="AF40" s="13"/>
      <c r="AG40" s="13"/>
      <c r="AH40" s="13"/>
      <c r="AI40" s="13">
        <v>1500</v>
      </c>
    </row>
    <row r="41" spans="1:35" x14ac:dyDescent="0.25">
      <c r="A41" s="1"/>
      <c r="B41" s="1"/>
      <c r="C41" s="1"/>
      <c r="D41" s="1"/>
      <c r="E41" s="1"/>
      <c r="F41" s="1" t="s">
        <v>52</v>
      </c>
      <c r="G41" s="1"/>
      <c r="H41" s="1"/>
      <c r="I41" s="13">
        <v>0.34</v>
      </c>
      <c r="J41" s="13"/>
      <c r="K41" s="13">
        <v>0.38</v>
      </c>
      <c r="L41" s="13"/>
      <c r="M41" s="13">
        <v>0.38</v>
      </c>
      <c r="N41" s="13"/>
      <c r="O41" s="13">
        <v>0.39</v>
      </c>
      <c r="P41" s="13"/>
      <c r="Q41" s="13">
        <v>2.0699999999999998</v>
      </c>
      <c r="R41" s="13"/>
      <c r="S41" s="13">
        <v>0</v>
      </c>
      <c r="T41" s="13"/>
      <c r="U41" s="13">
        <v>0</v>
      </c>
      <c r="V41" s="13"/>
      <c r="W41" s="13">
        <v>27.01</v>
      </c>
      <c r="X41" s="13"/>
      <c r="Y41" s="13">
        <v>0</v>
      </c>
      <c r="Z41" s="13"/>
      <c r="AA41" s="13">
        <v>0</v>
      </c>
      <c r="AB41" s="13"/>
      <c r="AC41" s="13">
        <v>0</v>
      </c>
      <c r="AD41" s="13"/>
      <c r="AE41" s="13">
        <v>0</v>
      </c>
      <c r="AF41" s="13"/>
      <c r="AG41" s="13"/>
      <c r="AH41" s="13"/>
      <c r="AI41" s="13">
        <v>1000</v>
      </c>
    </row>
    <row r="42" spans="1:35" x14ac:dyDescent="0.25">
      <c r="A42" s="1"/>
      <c r="B42" s="1"/>
      <c r="C42" s="1"/>
      <c r="D42" s="1"/>
      <c r="E42" s="1"/>
      <c r="F42" s="18" t="s">
        <v>53</v>
      </c>
      <c r="G42" s="18"/>
      <c r="H42" s="18"/>
      <c r="I42" s="30">
        <v>0</v>
      </c>
      <c r="J42" s="30"/>
      <c r="K42" s="30">
        <v>0</v>
      </c>
      <c r="L42" s="30"/>
      <c r="M42" s="30">
        <v>0</v>
      </c>
      <c r="N42" s="30"/>
      <c r="O42" s="30">
        <v>0</v>
      </c>
      <c r="P42" s="30"/>
      <c r="Q42" s="30">
        <v>1050</v>
      </c>
      <c r="R42" s="30"/>
      <c r="S42" s="30">
        <v>0</v>
      </c>
      <c r="T42" s="30"/>
      <c r="U42" s="30">
        <v>0</v>
      </c>
      <c r="V42" s="30"/>
      <c r="W42" s="30">
        <v>0</v>
      </c>
      <c r="X42" s="30"/>
      <c r="Y42" s="30">
        <v>0</v>
      </c>
      <c r="Z42" s="30"/>
      <c r="AA42" s="30">
        <v>0</v>
      </c>
      <c r="AB42" s="30"/>
      <c r="AC42" s="30">
        <v>0</v>
      </c>
      <c r="AD42" s="30"/>
      <c r="AE42" s="30">
        <v>0</v>
      </c>
      <c r="AF42" s="30"/>
      <c r="AG42" s="30">
        <f t="shared" ref="AG42:AG49" si="1">ROUND(SUM(I42:AE42),5)</f>
        <v>1050</v>
      </c>
      <c r="AH42" s="13"/>
      <c r="AI42" s="13">
        <v>0</v>
      </c>
    </row>
    <row r="43" spans="1:35" x14ac:dyDescent="0.25">
      <c r="A43" s="1"/>
      <c r="B43" s="1"/>
      <c r="C43" s="1"/>
      <c r="D43" s="1"/>
      <c r="E43" s="1"/>
      <c r="F43" s="18" t="s">
        <v>54</v>
      </c>
      <c r="G43" s="18"/>
      <c r="H43" s="18"/>
      <c r="I43" s="30">
        <v>-8099</v>
      </c>
      <c r="J43" s="30"/>
      <c r="K43" s="30">
        <v>1000</v>
      </c>
      <c r="L43" s="30"/>
      <c r="M43" s="30">
        <v>0</v>
      </c>
      <c r="N43" s="30"/>
      <c r="O43" s="30">
        <v>1013.95</v>
      </c>
      <c r="P43" s="30"/>
      <c r="Q43" s="30">
        <v>-3101</v>
      </c>
      <c r="R43" s="30"/>
      <c r="S43" s="30">
        <v>0</v>
      </c>
      <c r="T43" s="30"/>
      <c r="U43" s="30">
        <v>-2858.91</v>
      </c>
      <c r="V43" s="30"/>
      <c r="W43" s="30">
        <v>0</v>
      </c>
      <c r="X43" s="30"/>
      <c r="Y43" s="30">
        <v>0</v>
      </c>
      <c r="Z43" s="30"/>
      <c r="AA43" s="30">
        <v>0</v>
      </c>
      <c r="AB43" s="30"/>
      <c r="AC43" s="30">
        <v>0</v>
      </c>
      <c r="AD43" s="30"/>
      <c r="AE43" s="30">
        <v>0</v>
      </c>
      <c r="AF43" s="30"/>
      <c r="AG43" s="30">
        <f t="shared" si="1"/>
        <v>-12044.96</v>
      </c>
      <c r="AH43" s="13"/>
      <c r="AI43" s="13">
        <v>0</v>
      </c>
    </row>
    <row r="44" spans="1:35" x14ac:dyDescent="0.25">
      <c r="A44" s="1"/>
      <c r="B44" s="1"/>
      <c r="C44" s="1"/>
      <c r="D44" s="1"/>
      <c r="E44" s="1"/>
      <c r="F44" s="1" t="s">
        <v>55</v>
      </c>
      <c r="G44" s="1"/>
      <c r="H44" s="1"/>
      <c r="I44" s="13">
        <v>0</v>
      </c>
      <c r="J44" s="13"/>
      <c r="K44" s="13">
        <v>100</v>
      </c>
      <c r="L44" s="13"/>
      <c r="M44" s="13">
        <v>25</v>
      </c>
      <c r="N44" s="13"/>
      <c r="O44" s="13">
        <v>325</v>
      </c>
      <c r="P44" s="13"/>
      <c r="Q44" s="13">
        <v>0</v>
      </c>
      <c r="R44" s="13"/>
      <c r="S44" s="13">
        <v>300</v>
      </c>
      <c r="T44" s="13"/>
      <c r="U44" s="13">
        <v>150</v>
      </c>
      <c r="V44" s="13"/>
      <c r="W44" s="13">
        <v>145</v>
      </c>
      <c r="X44" s="13"/>
      <c r="Y44" s="13">
        <v>0</v>
      </c>
      <c r="Z44" s="13"/>
      <c r="AA44" s="13">
        <v>0</v>
      </c>
      <c r="AB44" s="13"/>
      <c r="AC44" s="13">
        <v>0</v>
      </c>
      <c r="AD44" s="13"/>
      <c r="AE44" s="13">
        <v>0</v>
      </c>
      <c r="AF44" s="13"/>
      <c r="AG44" s="13"/>
      <c r="AH44" s="13"/>
      <c r="AI44" s="13">
        <v>1000</v>
      </c>
    </row>
    <row r="45" spans="1:35" x14ac:dyDescent="0.25">
      <c r="A45" s="1"/>
      <c r="B45" s="1"/>
      <c r="C45" s="1"/>
      <c r="D45" s="1"/>
      <c r="E45" s="1"/>
      <c r="F45" s="1" t="s">
        <v>56</v>
      </c>
      <c r="G45" s="1"/>
      <c r="H45" s="1"/>
      <c r="I45" s="13">
        <v>15194.46</v>
      </c>
      <c r="J45" s="13"/>
      <c r="K45" s="13">
        <v>2861</v>
      </c>
      <c r="L45" s="13"/>
      <c r="M45" s="13">
        <v>1090</v>
      </c>
      <c r="N45" s="13"/>
      <c r="O45" s="13">
        <v>1743.7</v>
      </c>
      <c r="P45" s="13"/>
      <c r="Q45" s="13">
        <v>2129</v>
      </c>
      <c r="R45" s="13"/>
      <c r="S45" s="13">
        <v>1678.55</v>
      </c>
      <c r="T45" s="13"/>
      <c r="U45" s="13">
        <v>3441</v>
      </c>
      <c r="V45" s="13"/>
      <c r="W45" s="13">
        <v>1316.25</v>
      </c>
      <c r="X45" s="13"/>
      <c r="Y45" s="13">
        <v>0</v>
      </c>
      <c r="Z45" s="13"/>
      <c r="AA45" s="13">
        <v>0</v>
      </c>
      <c r="AB45" s="13"/>
      <c r="AC45" s="13">
        <v>0</v>
      </c>
      <c r="AD45" s="13"/>
      <c r="AE45" s="13">
        <v>0</v>
      </c>
      <c r="AF45" s="13"/>
      <c r="AG45" s="13"/>
      <c r="AH45" s="13"/>
      <c r="AI45" s="13">
        <v>2500</v>
      </c>
    </row>
    <row r="46" spans="1:35" x14ac:dyDescent="0.25">
      <c r="A46" s="1"/>
      <c r="B46" s="1"/>
      <c r="C46" s="1"/>
      <c r="D46" s="1"/>
      <c r="E46" s="1"/>
      <c r="F46" s="18" t="s">
        <v>57</v>
      </c>
      <c r="G46" s="18"/>
      <c r="H46" s="18"/>
      <c r="I46" s="30">
        <v>0</v>
      </c>
      <c r="J46" s="30"/>
      <c r="K46" s="30">
        <v>0</v>
      </c>
      <c r="L46" s="30"/>
      <c r="M46" s="30">
        <v>0</v>
      </c>
      <c r="N46" s="30"/>
      <c r="O46" s="30">
        <v>0</v>
      </c>
      <c r="P46" s="30"/>
      <c r="Q46" s="30">
        <v>0</v>
      </c>
      <c r="R46" s="30"/>
      <c r="S46" s="30">
        <v>0</v>
      </c>
      <c r="T46" s="30"/>
      <c r="U46" s="30">
        <v>24007.45</v>
      </c>
      <c r="V46" s="30"/>
      <c r="W46" s="30">
        <v>0</v>
      </c>
      <c r="X46" s="30"/>
      <c r="Y46" s="30">
        <v>0</v>
      </c>
      <c r="Z46" s="30"/>
      <c r="AA46" s="30">
        <v>0</v>
      </c>
      <c r="AB46" s="30"/>
      <c r="AC46" s="30">
        <v>0</v>
      </c>
      <c r="AD46" s="30"/>
      <c r="AE46" s="30">
        <v>0</v>
      </c>
      <c r="AF46" s="30"/>
      <c r="AG46" s="30">
        <f t="shared" si="1"/>
        <v>24007.45</v>
      </c>
      <c r="AH46" s="13"/>
      <c r="AI46" s="13">
        <v>0</v>
      </c>
    </row>
    <row r="47" spans="1:35" x14ac:dyDescent="0.25">
      <c r="A47" s="1"/>
      <c r="B47" s="1"/>
      <c r="C47" s="1"/>
      <c r="D47" s="1"/>
      <c r="E47" s="1"/>
      <c r="F47" s="18" t="s">
        <v>58</v>
      </c>
      <c r="G47" s="18"/>
      <c r="H47" s="18"/>
      <c r="I47" s="30">
        <v>0</v>
      </c>
      <c r="J47" s="30"/>
      <c r="K47" s="30">
        <v>0</v>
      </c>
      <c r="L47" s="30"/>
      <c r="M47" s="30">
        <v>501</v>
      </c>
      <c r="N47" s="30"/>
      <c r="O47" s="30">
        <v>0</v>
      </c>
      <c r="P47" s="30"/>
      <c r="Q47" s="30">
        <v>0</v>
      </c>
      <c r="R47" s="30"/>
      <c r="S47" s="30">
        <v>0</v>
      </c>
      <c r="T47" s="30"/>
      <c r="U47" s="30">
        <v>0</v>
      </c>
      <c r="V47" s="30"/>
      <c r="W47" s="30">
        <v>0</v>
      </c>
      <c r="X47" s="30"/>
      <c r="Y47" s="30">
        <v>0</v>
      </c>
      <c r="Z47" s="30"/>
      <c r="AA47" s="30">
        <v>0</v>
      </c>
      <c r="AB47" s="30"/>
      <c r="AC47" s="30">
        <v>0</v>
      </c>
      <c r="AD47" s="30"/>
      <c r="AE47" s="30">
        <v>0</v>
      </c>
      <c r="AF47" s="30"/>
      <c r="AG47" s="30">
        <f t="shared" si="1"/>
        <v>501</v>
      </c>
      <c r="AH47" s="13"/>
      <c r="AI47" s="13">
        <v>0</v>
      </c>
    </row>
    <row r="48" spans="1:35" x14ac:dyDescent="0.25">
      <c r="A48" s="1"/>
      <c r="B48" s="1"/>
      <c r="C48" s="1"/>
      <c r="D48" s="1"/>
      <c r="E48" s="1"/>
      <c r="F48" s="18" t="s">
        <v>59</v>
      </c>
      <c r="G48" s="18"/>
      <c r="H48" s="18"/>
      <c r="I48" s="30">
        <v>1206.54</v>
      </c>
      <c r="J48" s="30"/>
      <c r="K48" s="30">
        <v>1041.1600000000001</v>
      </c>
      <c r="L48" s="30"/>
      <c r="M48" s="30">
        <v>1082.68</v>
      </c>
      <c r="N48" s="30"/>
      <c r="O48" s="30">
        <v>2385.96</v>
      </c>
      <c r="P48" s="30"/>
      <c r="Q48" s="30">
        <v>1325.86</v>
      </c>
      <c r="R48" s="30"/>
      <c r="S48" s="30">
        <v>1427.78</v>
      </c>
      <c r="T48" s="30"/>
      <c r="U48" s="30">
        <v>4672.7</v>
      </c>
      <c r="V48" s="30"/>
      <c r="W48" s="30">
        <v>1773.21</v>
      </c>
      <c r="X48" s="30"/>
      <c r="Y48" s="30">
        <v>0</v>
      </c>
      <c r="Z48" s="30"/>
      <c r="AA48" s="30">
        <v>0</v>
      </c>
      <c r="AB48" s="30"/>
      <c r="AC48" s="30">
        <v>0</v>
      </c>
      <c r="AD48" s="30"/>
      <c r="AE48" s="30">
        <v>0</v>
      </c>
      <c r="AF48" s="30"/>
      <c r="AG48" s="30">
        <f t="shared" si="1"/>
        <v>14915.89</v>
      </c>
      <c r="AH48" s="13"/>
      <c r="AI48" s="13">
        <v>0</v>
      </c>
    </row>
    <row r="49" spans="1:35" x14ac:dyDescent="0.25">
      <c r="A49" s="1"/>
      <c r="B49" s="1"/>
      <c r="C49" s="1"/>
      <c r="D49" s="1"/>
      <c r="E49" s="1"/>
      <c r="F49" s="18" t="s">
        <v>60</v>
      </c>
      <c r="G49" s="18"/>
      <c r="H49" s="18"/>
      <c r="I49" s="30">
        <v>-17885.29</v>
      </c>
      <c r="J49" s="30"/>
      <c r="K49" s="30">
        <v>363</v>
      </c>
      <c r="L49" s="30"/>
      <c r="M49" s="30">
        <v>-8279.27</v>
      </c>
      <c r="N49" s="30"/>
      <c r="O49" s="30">
        <v>11012.25</v>
      </c>
      <c r="P49" s="30"/>
      <c r="Q49" s="30">
        <v>-17860.86</v>
      </c>
      <c r="R49" s="30"/>
      <c r="S49" s="30">
        <v>-25395.47</v>
      </c>
      <c r="T49" s="30"/>
      <c r="U49" s="30">
        <v>-12508.37</v>
      </c>
      <c r="V49" s="30"/>
      <c r="W49" s="30">
        <v>17657.919999999998</v>
      </c>
      <c r="X49" s="30"/>
      <c r="Y49" s="30">
        <v>0</v>
      </c>
      <c r="Z49" s="30"/>
      <c r="AA49" s="30">
        <v>0</v>
      </c>
      <c r="AB49" s="30"/>
      <c r="AC49" s="30">
        <v>0</v>
      </c>
      <c r="AD49" s="30"/>
      <c r="AE49" s="30">
        <v>0</v>
      </c>
      <c r="AF49" s="30"/>
      <c r="AG49" s="30">
        <f t="shared" si="1"/>
        <v>-52896.09</v>
      </c>
      <c r="AH49" s="13"/>
      <c r="AI49" s="13">
        <v>0</v>
      </c>
    </row>
    <row r="50" spans="1:35" x14ac:dyDescent="0.25">
      <c r="A50" s="1"/>
      <c r="B50" s="1"/>
      <c r="C50" s="1"/>
      <c r="D50" s="1"/>
      <c r="E50" s="1"/>
      <c r="F50" s="1" t="s">
        <v>61</v>
      </c>
      <c r="G50" s="1"/>
      <c r="H50" s="1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1:35" ht="15.75" thickBot="1" x14ac:dyDescent="0.3">
      <c r="A51" s="1"/>
      <c r="B51" s="1"/>
      <c r="C51" s="1"/>
      <c r="D51" s="1"/>
      <c r="E51" s="1"/>
      <c r="F51" s="1"/>
      <c r="G51" s="1" t="s">
        <v>62</v>
      </c>
      <c r="H51" s="1"/>
      <c r="I51" s="23">
        <v>0</v>
      </c>
      <c r="J51" s="13"/>
      <c r="K51" s="23">
        <v>0</v>
      </c>
      <c r="L51" s="13"/>
      <c r="M51" s="23">
        <v>0</v>
      </c>
      <c r="N51" s="13"/>
      <c r="O51" s="23">
        <v>0</v>
      </c>
      <c r="P51" s="13"/>
      <c r="Q51" s="23">
        <v>0</v>
      </c>
      <c r="R51" s="13"/>
      <c r="S51" s="23">
        <v>34910.74</v>
      </c>
      <c r="T51" s="13"/>
      <c r="U51" s="23">
        <v>0</v>
      </c>
      <c r="V51" s="13"/>
      <c r="W51" s="23">
        <v>0</v>
      </c>
      <c r="X51" s="13"/>
      <c r="Y51" s="23">
        <v>0</v>
      </c>
      <c r="Z51" s="13"/>
      <c r="AA51" s="23">
        <v>0</v>
      </c>
      <c r="AB51" s="13"/>
      <c r="AC51" s="23">
        <v>0</v>
      </c>
      <c r="AD51" s="13"/>
      <c r="AE51" s="23">
        <v>0</v>
      </c>
      <c r="AF51" s="13"/>
      <c r="AG51" s="23"/>
      <c r="AH51" s="13"/>
      <c r="AI51" s="23">
        <v>23000</v>
      </c>
    </row>
    <row r="52" spans="1:35" x14ac:dyDescent="0.25">
      <c r="A52" s="1"/>
      <c r="B52" s="1"/>
      <c r="C52" s="1"/>
      <c r="D52" s="1"/>
      <c r="E52" s="1"/>
      <c r="F52" s="1" t="s">
        <v>63</v>
      </c>
      <c r="G52" s="1"/>
      <c r="H52" s="1"/>
      <c r="I52" s="13">
        <f>ROUND(SUM(I50:I51),5)</f>
        <v>0</v>
      </c>
      <c r="J52" s="13"/>
      <c r="K52" s="13">
        <f>ROUND(SUM(K50:K51),5)</f>
        <v>0</v>
      </c>
      <c r="L52" s="13"/>
      <c r="M52" s="13">
        <f>ROUND(SUM(M50:M51),5)</f>
        <v>0</v>
      </c>
      <c r="N52" s="13"/>
      <c r="O52" s="13">
        <f>ROUND(SUM(O50:O51),5)</f>
        <v>0</v>
      </c>
      <c r="P52" s="13"/>
      <c r="Q52" s="13">
        <f>ROUND(SUM(Q50:Q51),5)</f>
        <v>0</v>
      </c>
      <c r="R52" s="13"/>
      <c r="S52" s="13">
        <f>ROUND(SUM(S50:S51),5)</f>
        <v>34910.74</v>
      </c>
      <c r="T52" s="13"/>
      <c r="U52" s="13">
        <f>ROUND(SUM(U50:U51),5)</f>
        <v>0</v>
      </c>
      <c r="V52" s="13"/>
      <c r="W52" s="13">
        <f>ROUND(SUM(W50:W51),5)</f>
        <v>0</v>
      </c>
      <c r="X52" s="13"/>
      <c r="Y52" s="13">
        <f>ROUND(SUM(Y50:Y51),5)</f>
        <v>0</v>
      </c>
      <c r="Z52" s="13"/>
      <c r="AA52" s="13">
        <f>ROUND(SUM(AA50:AA51),5)</f>
        <v>0</v>
      </c>
      <c r="AB52" s="13"/>
      <c r="AC52" s="13">
        <f>ROUND(SUM(AC50:AC51),5)</f>
        <v>0</v>
      </c>
      <c r="AD52" s="13"/>
      <c r="AE52" s="13">
        <f>ROUND(SUM(AE50:AE51),5)</f>
        <v>0</v>
      </c>
      <c r="AF52" s="13"/>
      <c r="AG52" s="13">
        <f>ROUND(SUM(AG50:AG51),5)</f>
        <v>0</v>
      </c>
      <c r="AH52" s="13"/>
      <c r="AI52" s="13">
        <f>ROUND(SUM(AI50:AI51),5)</f>
        <v>23000</v>
      </c>
    </row>
    <row r="53" spans="1:35" x14ac:dyDescent="0.25">
      <c r="A53" s="1"/>
      <c r="B53" s="1"/>
      <c r="C53" s="1"/>
      <c r="D53" s="1"/>
      <c r="E53" s="1"/>
      <c r="F53" s="1" t="s">
        <v>64</v>
      </c>
      <c r="G53" s="1"/>
      <c r="H53" s="1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</row>
    <row r="54" spans="1:35" ht="15.75" thickBot="1" x14ac:dyDescent="0.3">
      <c r="A54" s="1"/>
      <c r="B54" s="1"/>
      <c r="C54" s="1"/>
      <c r="D54" s="1"/>
      <c r="E54" s="1"/>
      <c r="F54" s="18"/>
      <c r="G54" s="18" t="s">
        <v>65</v>
      </c>
      <c r="H54" s="18"/>
      <c r="I54" s="30">
        <v>0</v>
      </c>
      <c r="J54" s="30"/>
      <c r="K54" s="30">
        <v>0</v>
      </c>
      <c r="L54" s="30"/>
      <c r="M54" s="30">
        <v>0</v>
      </c>
      <c r="N54" s="30"/>
      <c r="O54" s="30">
        <v>0</v>
      </c>
      <c r="P54" s="30"/>
      <c r="Q54" s="30">
        <v>1700</v>
      </c>
      <c r="R54" s="30"/>
      <c r="S54" s="30">
        <v>0</v>
      </c>
      <c r="T54" s="30"/>
      <c r="U54" s="30">
        <v>0</v>
      </c>
      <c r="V54" s="30"/>
      <c r="W54" s="30">
        <v>33900.01</v>
      </c>
      <c r="X54" s="30"/>
      <c r="Y54" s="30">
        <v>0</v>
      </c>
      <c r="Z54" s="30"/>
      <c r="AA54" s="30">
        <v>0</v>
      </c>
      <c r="AB54" s="30"/>
      <c r="AC54" s="30">
        <v>0</v>
      </c>
      <c r="AD54" s="30"/>
      <c r="AE54" s="30">
        <v>0</v>
      </c>
      <c r="AF54" s="30"/>
      <c r="AG54" s="30">
        <f>ROUND(SUM(I54:AE54),5)</f>
        <v>35600.01</v>
      </c>
      <c r="AH54" s="13"/>
      <c r="AI54" s="13">
        <v>0</v>
      </c>
    </row>
    <row r="55" spans="1:35" x14ac:dyDescent="0.25">
      <c r="A55" s="1"/>
      <c r="B55" s="1"/>
      <c r="C55" s="1"/>
      <c r="D55" s="1"/>
      <c r="E55" s="1"/>
      <c r="F55" s="18" t="s">
        <v>66</v>
      </c>
      <c r="G55" s="18"/>
      <c r="H55" s="18"/>
      <c r="I55" s="32">
        <f>ROUND(SUM(I53:I54),5)</f>
        <v>0</v>
      </c>
      <c r="J55" s="30"/>
      <c r="K55" s="32">
        <f>ROUND(SUM(K53:K54),5)</f>
        <v>0</v>
      </c>
      <c r="L55" s="30"/>
      <c r="M55" s="32">
        <f>ROUND(SUM(M53:M54),5)</f>
        <v>0</v>
      </c>
      <c r="N55" s="30"/>
      <c r="O55" s="32">
        <f>ROUND(SUM(O53:O54),5)</f>
        <v>0</v>
      </c>
      <c r="P55" s="30"/>
      <c r="Q55" s="32">
        <f>ROUND(SUM(Q53:Q54),5)</f>
        <v>1700</v>
      </c>
      <c r="R55" s="30"/>
      <c r="S55" s="32">
        <f>ROUND(SUM(S53:S54),5)</f>
        <v>0</v>
      </c>
      <c r="T55" s="30"/>
      <c r="U55" s="32">
        <f>ROUND(SUM(U53:U54),5)</f>
        <v>0</v>
      </c>
      <c r="V55" s="30"/>
      <c r="W55" s="32">
        <f>ROUND(SUM(W53:W54),5)</f>
        <v>33900.01</v>
      </c>
      <c r="X55" s="30"/>
      <c r="Y55" s="32">
        <f>ROUND(SUM(Y53:Y54),5)</f>
        <v>0</v>
      </c>
      <c r="Z55" s="30"/>
      <c r="AA55" s="32">
        <f>ROUND(SUM(AA53:AA54),5)</f>
        <v>0</v>
      </c>
      <c r="AB55" s="30"/>
      <c r="AC55" s="32">
        <f>ROUND(SUM(AC53:AC54),5)</f>
        <v>0</v>
      </c>
      <c r="AD55" s="30"/>
      <c r="AE55" s="32">
        <f>ROUND(SUM(AE53:AE54),5)</f>
        <v>0</v>
      </c>
      <c r="AF55" s="30"/>
      <c r="AG55" s="32">
        <f>ROUND(SUM(AG53:AG54),5)</f>
        <v>35600.01</v>
      </c>
      <c r="AH55" s="13"/>
      <c r="AI55" s="25">
        <f>ROUND(SUM(AI53:AI54),5)</f>
        <v>0</v>
      </c>
    </row>
    <row r="56" spans="1:35" x14ac:dyDescent="0.25">
      <c r="A56" s="1"/>
      <c r="B56" s="1"/>
      <c r="C56" s="1"/>
      <c r="D56" s="1"/>
      <c r="E56" s="1"/>
      <c r="F56" s="1" t="s">
        <v>333</v>
      </c>
      <c r="G56" s="1"/>
      <c r="H56" s="1"/>
      <c r="I56" s="13"/>
      <c r="J56" s="13"/>
      <c r="K56" s="13"/>
      <c r="L56" s="13"/>
      <c r="M56" s="13"/>
      <c r="N56" s="13"/>
      <c r="O56" s="33"/>
      <c r="P56" s="13"/>
      <c r="Q56" s="13"/>
      <c r="R56" s="14"/>
      <c r="S56" s="34"/>
      <c r="T56" s="17"/>
      <c r="U56" s="34"/>
      <c r="V56" s="35"/>
      <c r="W56" s="13"/>
      <c r="X56" s="35"/>
      <c r="Y56" s="13"/>
      <c r="Z56" s="26"/>
      <c r="AA56" s="26"/>
      <c r="AB56" s="26"/>
      <c r="AC56" s="26"/>
      <c r="AD56" s="26"/>
      <c r="AE56" s="26"/>
      <c r="AF56" s="26"/>
      <c r="AG56" s="26"/>
      <c r="AH56" s="26"/>
      <c r="AI56" s="26"/>
    </row>
    <row r="57" spans="1:35" x14ac:dyDescent="0.25">
      <c r="A57" s="1"/>
      <c r="B57" s="1"/>
      <c r="C57" s="1"/>
      <c r="D57" s="1"/>
      <c r="E57" s="1"/>
      <c r="F57" s="1"/>
      <c r="G57" s="1" t="s">
        <v>334</v>
      </c>
      <c r="H57" s="1"/>
      <c r="I57" s="13"/>
      <c r="J57" s="13"/>
      <c r="K57" s="13"/>
      <c r="L57" s="13"/>
      <c r="M57" s="13"/>
      <c r="N57" s="13"/>
      <c r="O57" s="33"/>
      <c r="P57" s="13"/>
      <c r="Q57" s="13"/>
      <c r="R57" s="14"/>
      <c r="S57" s="34"/>
      <c r="T57" s="17"/>
      <c r="U57" s="34"/>
      <c r="V57" s="35"/>
      <c r="W57" s="13"/>
      <c r="X57" s="35"/>
      <c r="Y57" s="13"/>
      <c r="Z57" s="26"/>
      <c r="AA57" s="26"/>
      <c r="AB57" s="26"/>
      <c r="AC57" s="26"/>
      <c r="AD57" s="26"/>
      <c r="AE57" s="26"/>
      <c r="AF57" s="26"/>
      <c r="AG57" s="26"/>
      <c r="AH57" s="26"/>
      <c r="AI57" s="26"/>
    </row>
    <row r="58" spans="1:35" x14ac:dyDescent="0.25">
      <c r="A58" s="1"/>
      <c r="B58" s="1"/>
      <c r="C58" s="1"/>
      <c r="D58" s="1"/>
      <c r="E58" s="1"/>
      <c r="F58" s="1"/>
      <c r="G58" s="1" t="s">
        <v>335</v>
      </c>
      <c r="H58" s="1"/>
      <c r="I58" s="13"/>
      <c r="J58" s="13"/>
      <c r="K58" s="13"/>
      <c r="L58" s="13"/>
      <c r="M58" s="13"/>
      <c r="N58" s="13"/>
      <c r="O58" s="33"/>
      <c r="P58" s="13"/>
      <c r="Q58" s="13"/>
      <c r="R58" s="14"/>
      <c r="S58" s="34"/>
      <c r="T58" s="17"/>
      <c r="U58" s="34"/>
      <c r="V58" s="35"/>
      <c r="W58" s="13"/>
      <c r="X58" s="35"/>
      <c r="Y58" s="13"/>
      <c r="Z58" s="26"/>
      <c r="AA58" s="13">
        <v>50000</v>
      </c>
      <c r="AB58" s="26"/>
      <c r="AC58" s="26"/>
      <c r="AD58" s="26"/>
      <c r="AE58" s="26"/>
      <c r="AF58" s="26"/>
      <c r="AG58" s="26"/>
      <c r="AH58" s="26"/>
      <c r="AI58" s="13">
        <v>50000</v>
      </c>
    </row>
    <row r="59" spans="1:35" ht="15.75" thickBot="1" x14ac:dyDescent="0.3">
      <c r="A59" s="1"/>
      <c r="B59" s="1"/>
      <c r="C59" s="1"/>
      <c r="D59" s="1"/>
      <c r="E59" s="1"/>
      <c r="F59" s="1"/>
      <c r="G59" s="1" t="s">
        <v>336</v>
      </c>
      <c r="H59" s="1"/>
      <c r="I59" s="15"/>
      <c r="J59" s="13"/>
      <c r="K59" s="15"/>
      <c r="L59" s="13"/>
      <c r="M59" s="15"/>
      <c r="N59" s="13"/>
      <c r="O59" s="36"/>
      <c r="P59" s="13"/>
      <c r="Q59" s="15"/>
      <c r="R59" s="14"/>
      <c r="S59" s="37"/>
      <c r="T59" s="17"/>
      <c r="U59" s="37"/>
      <c r="V59" s="35"/>
      <c r="W59" s="15"/>
      <c r="X59" s="35"/>
      <c r="Y59" s="15"/>
      <c r="Z59" s="26"/>
      <c r="AA59" s="15"/>
      <c r="AB59" s="26"/>
      <c r="AC59" s="15"/>
      <c r="AD59" s="26"/>
      <c r="AE59" s="15"/>
      <c r="AF59" s="26"/>
      <c r="AG59" s="15"/>
      <c r="AH59" s="26"/>
      <c r="AI59" s="15"/>
    </row>
    <row r="60" spans="1:35" ht="15.75" thickBot="1" x14ac:dyDescent="0.3">
      <c r="A60" s="1"/>
      <c r="B60" s="1"/>
      <c r="C60" s="1"/>
      <c r="D60" s="1"/>
      <c r="E60" s="1"/>
      <c r="F60" s="1" t="s">
        <v>337</v>
      </c>
      <c r="G60" s="1"/>
      <c r="H60" s="1"/>
      <c r="I60" s="25">
        <f>SUM(I57:I59)</f>
        <v>0</v>
      </c>
      <c r="J60" s="13"/>
      <c r="K60" s="25">
        <f>SUM(K57:K59)</f>
        <v>0</v>
      </c>
      <c r="L60" s="13"/>
      <c r="M60" s="25">
        <f>SUM(M57:M59)</f>
        <v>0</v>
      </c>
      <c r="N60" s="13"/>
      <c r="O60" s="25">
        <f>SUM(O57:O59)</f>
        <v>0</v>
      </c>
      <c r="P60" s="13"/>
      <c r="Q60" s="25">
        <f>SUM(Q57:Q59)</f>
        <v>0</v>
      </c>
      <c r="R60" s="14"/>
      <c r="S60" s="25">
        <f>SUM(S57:S59)</f>
        <v>0</v>
      </c>
      <c r="T60" s="14"/>
      <c r="U60" s="25">
        <f>SUM(U57:U59)</f>
        <v>0</v>
      </c>
      <c r="V60" s="35"/>
      <c r="W60" s="25">
        <f>SUM(W57:W59)</f>
        <v>0</v>
      </c>
      <c r="X60" s="35"/>
      <c r="Y60" s="25">
        <f>SUM(Y57:Y59)</f>
        <v>0</v>
      </c>
      <c r="Z60" s="26"/>
      <c r="AA60" s="25">
        <f>SUM(AA57:AA59)</f>
        <v>50000</v>
      </c>
      <c r="AB60" s="26"/>
      <c r="AC60" s="25">
        <f>SUM(AC57:AC59)</f>
        <v>0</v>
      </c>
      <c r="AD60" s="26"/>
      <c r="AE60" s="25">
        <f>SUM(AE57:AE59)</f>
        <v>0</v>
      </c>
      <c r="AF60" s="26"/>
      <c r="AG60" s="25">
        <f>SUM(AG57:AG59)</f>
        <v>0</v>
      </c>
      <c r="AH60" s="26"/>
      <c r="AI60" s="25">
        <f>SUM(AI57:AI59)</f>
        <v>50000</v>
      </c>
    </row>
    <row r="61" spans="1:35" ht="15.75" thickBot="1" x14ac:dyDescent="0.3">
      <c r="A61" s="1"/>
      <c r="B61" s="1"/>
      <c r="C61" s="1"/>
      <c r="D61" s="1"/>
      <c r="E61" s="1" t="s">
        <v>67</v>
      </c>
      <c r="F61" s="1"/>
      <c r="G61" s="1"/>
      <c r="H61" s="1"/>
      <c r="I61" s="25">
        <f>ROUND(SUM(I34:I49)+I52+I55+I60,5)</f>
        <v>344.05</v>
      </c>
      <c r="J61" s="13"/>
      <c r="K61" s="25">
        <f>ROUND(SUM(K34:K49)+K52+K55+K60,5)</f>
        <v>31806.38</v>
      </c>
      <c r="L61" s="13"/>
      <c r="M61" s="25">
        <f>ROUND(SUM(M34:M49)+M52+M55+M60,5)</f>
        <v>15614.79</v>
      </c>
      <c r="N61" s="13"/>
      <c r="O61" s="25">
        <f>ROUND(SUM(O34:O49)+O52+O55+O60,5)</f>
        <v>72329.25</v>
      </c>
      <c r="P61" s="13"/>
      <c r="Q61" s="25">
        <f>ROUND(SUM(Q34:Q49)+Q52+Q55+Q60,5)</f>
        <v>54584.52</v>
      </c>
      <c r="R61" s="13"/>
      <c r="S61" s="25">
        <f>ROUND(SUM(S34:S49)+S52+S55+S60,5)</f>
        <v>23342.6</v>
      </c>
      <c r="T61" s="13"/>
      <c r="U61" s="25">
        <f>ROUND(SUM(U34:U49)+U52+U55+U60,5)</f>
        <v>20738.87</v>
      </c>
      <c r="V61" s="13"/>
      <c r="W61" s="25">
        <f>ROUND(SUM(W34:W49)+W52+W55+W60,5)</f>
        <v>75539.73</v>
      </c>
      <c r="X61" s="13"/>
      <c r="Y61" s="25">
        <f>ROUND(SUM(Y34:Y49)+Y52+Y55+Y60,5)</f>
        <v>2100</v>
      </c>
      <c r="Z61" s="13"/>
      <c r="AA61" s="25">
        <f>ROUND(SUM(AA34:AA49)+AA52+AA55+AA60,5)</f>
        <v>50450</v>
      </c>
      <c r="AB61" s="13"/>
      <c r="AC61" s="25">
        <f>ROUND(SUM(AC34:AC49)+AC52+AC55+AC60,5)</f>
        <v>150450</v>
      </c>
      <c r="AD61" s="13"/>
      <c r="AE61" s="25">
        <f>ROUND(SUM(AE34:AE49)+AE52+AE55+AE60,5)</f>
        <v>450</v>
      </c>
      <c r="AF61" s="13"/>
      <c r="AG61" s="25">
        <f>ROUND(SUM(AG34:AG49)+AG52+AG55+AG60,5)</f>
        <v>25318.3</v>
      </c>
      <c r="AH61" s="13"/>
      <c r="AI61" s="25">
        <f>ROUND(SUM(AI34:AI49)+AI52+AI55+AI60,5)</f>
        <v>284000</v>
      </c>
    </row>
    <row r="62" spans="1:35" ht="15.75" thickBot="1" x14ac:dyDescent="0.3">
      <c r="A62" s="1"/>
      <c r="B62" s="1"/>
      <c r="C62" s="1"/>
      <c r="D62" s="1" t="s">
        <v>68</v>
      </c>
      <c r="E62" s="1"/>
      <c r="F62" s="1"/>
      <c r="G62" s="1"/>
      <c r="H62" s="1"/>
      <c r="I62" s="24">
        <f>ROUND(I3+I22+I33+I61,5)</f>
        <v>331579.95</v>
      </c>
      <c r="J62" s="13"/>
      <c r="K62" s="24">
        <f>ROUND(K3+K22+K33+K61,5)</f>
        <v>492472.89</v>
      </c>
      <c r="L62" s="13"/>
      <c r="M62" s="24">
        <f>ROUND(M3+M22+M33+M61,5)</f>
        <v>550080.64</v>
      </c>
      <c r="N62" s="13"/>
      <c r="O62" s="24">
        <f>ROUND(O3+O22+O33+O61,5)</f>
        <v>583305.77</v>
      </c>
      <c r="P62" s="13"/>
      <c r="Q62" s="24">
        <f>ROUND(Q3+Q22+Q33+Q61,5)</f>
        <v>671975.21</v>
      </c>
      <c r="R62" s="13"/>
      <c r="S62" s="24">
        <f>ROUND(S3+S22+S33+S61,5)</f>
        <v>505361.77</v>
      </c>
      <c r="T62" s="13"/>
      <c r="U62" s="24">
        <f>ROUND(U3+U22+U33+U61,5)</f>
        <v>932423.55</v>
      </c>
      <c r="V62" s="13"/>
      <c r="W62" s="24">
        <f>ROUND(W3+W22+W33+W61,5)</f>
        <v>340267.07</v>
      </c>
      <c r="X62" s="13"/>
      <c r="Y62" s="24">
        <f>ROUND(Y3+Y22+Y33+Y61,5)</f>
        <v>36873.862500000003</v>
      </c>
      <c r="Z62" s="13"/>
      <c r="AA62" s="24">
        <f>ROUND(AA3+AA22+AA33+AA61,5)</f>
        <v>64568</v>
      </c>
      <c r="AB62" s="13"/>
      <c r="AC62" s="24">
        <f>ROUND(AC3+AC22+AC33+AC61,5)</f>
        <v>164568</v>
      </c>
      <c r="AD62" s="13"/>
      <c r="AE62" s="24">
        <f>ROUND(AE3+AE22+AE33+AE61,5)</f>
        <v>14568</v>
      </c>
      <c r="AF62" s="13"/>
      <c r="AG62" s="24">
        <f>ROUND(AG3+AG22+AG33+AG61,5)</f>
        <v>30470.080000000002</v>
      </c>
      <c r="AH62" s="13"/>
      <c r="AI62" s="24">
        <f>ROUND(AI3+AI22+AI33+AI61,5)</f>
        <v>4464000</v>
      </c>
    </row>
    <row r="63" spans="1:35" x14ac:dyDescent="0.25">
      <c r="A63" s="1"/>
      <c r="B63" s="1"/>
      <c r="C63" s="1" t="s">
        <v>69</v>
      </c>
      <c r="D63" s="1"/>
      <c r="E63" s="1"/>
      <c r="F63" s="1"/>
      <c r="G63" s="1"/>
      <c r="H63" s="1"/>
      <c r="I63" s="13">
        <f>I62</f>
        <v>331579.95</v>
      </c>
      <c r="J63" s="13"/>
      <c r="K63" s="13">
        <f>K62</f>
        <v>492472.89</v>
      </c>
      <c r="L63" s="13"/>
      <c r="M63" s="13">
        <f>M62</f>
        <v>550080.64</v>
      </c>
      <c r="N63" s="13"/>
      <c r="O63" s="13">
        <f>O62</f>
        <v>583305.77</v>
      </c>
      <c r="P63" s="13"/>
      <c r="Q63" s="13">
        <f>Q62</f>
        <v>671975.21</v>
      </c>
      <c r="R63" s="13"/>
      <c r="S63" s="13">
        <f>S62</f>
        <v>505361.77</v>
      </c>
      <c r="T63" s="13"/>
      <c r="U63" s="13">
        <f>U62</f>
        <v>932423.55</v>
      </c>
      <c r="V63" s="13"/>
      <c r="W63" s="13">
        <f>W62</f>
        <v>340267.07</v>
      </c>
      <c r="X63" s="13"/>
      <c r="Y63" s="13">
        <f>Y62</f>
        <v>36873.862500000003</v>
      </c>
      <c r="Z63" s="13"/>
      <c r="AA63" s="13">
        <f>AA62</f>
        <v>64568</v>
      </c>
      <c r="AB63" s="13"/>
      <c r="AC63" s="13">
        <f>AC62</f>
        <v>164568</v>
      </c>
      <c r="AD63" s="13"/>
      <c r="AE63" s="13">
        <f>AE62</f>
        <v>14568</v>
      </c>
      <c r="AF63" s="13"/>
      <c r="AG63" s="13">
        <f>AG62</f>
        <v>30470.080000000002</v>
      </c>
      <c r="AH63" s="13"/>
      <c r="AI63" s="13">
        <f>AI62</f>
        <v>4464000</v>
      </c>
    </row>
    <row r="64" spans="1:35" x14ac:dyDescent="0.25">
      <c r="A64" s="1"/>
      <c r="B64" s="1"/>
      <c r="C64" s="1"/>
      <c r="D64" s="1" t="s">
        <v>70</v>
      </c>
      <c r="E64" s="1"/>
      <c r="F64" s="1"/>
      <c r="G64" s="1"/>
      <c r="H64" s="1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1:35" x14ac:dyDescent="0.25">
      <c r="A65" s="1"/>
      <c r="B65" s="1"/>
      <c r="C65" s="1"/>
      <c r="D65" s="1"/>
      <c r="E65" s="1" t="s">
        <v>71</v>
      </c>
      <c r="F65" s="1"/>
      <c r="G65" s="1"/>
      <c r="H65" s="1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</row>
    <row r="66" spans="1:35" x14ac:dyDescent="0.25">
      <c r="A66" s="1"/>
      <c r="B66" s="1"/>
      <c r="C66" s="1"/>
      <c r="D66" s="1"/>
      <c r="E66" s="1"/>
      <c r="F66" s="1" t="s">
        <v>72</v>
      </c>
      <c r="G66" s="1"/>
      <c r="H66" s="1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</row>
    <row r="67" spans="1:35" x14ac:dyDescent="0.25">
      <c r="A67" s="1"/>
      <c r="B67" s="1"/>
      <c r="C67" s="1"/>
      <c r="D67" s="1"/>
      <c r="E67" s="1"/>
      <c r="F67" s="1"/>
      <c r="G67" s="1" t="s">
        <v>73</v>
      </c>
      <c r="H67" s="1"/>
      <c r="I67" s="13">
        <v>-2479.66</v>
      </c>
      <c r="J67" s="13"/>
      <c r="K67" s="13">
        <v>2452.29</v>
      </c>
      <c r="L67" s="13"/>
      <c r="M67" s="13">
        <v>4731.66</v>
      </c>
      <c r="N67" s="13"/>
      <c r="O67" s="13">
        <v>7332.51</v>
      </c>
      <c r="P67" s="13"/>
      <c r="Q67" s="13">
        <v>3728.09</v>
      </c>
      <c r="R67" s="13"/>
      <c r="S67" s="13">
        <v>5965.9</v>
      </c>
      <c r="T67" s="13"/>
      <c r="U67" s="13">
        <v>7051.98</v>
      </c>
      <c r="V67" s="13"/>
      <c r="W67" s="13">
        <v>4013.04</v>
      </c>
      <c r="X67" s="13"/>
      <c r="Y67" s="13">
        <v>4375</v>
      </c>
      <c r="Z67" s="13"/>
      <c r="AA67" s="13">
        <v>4375</v>
      </c>
      <c r="AB67" s="13"/>
      <c r="AC67" s="13">
        <v>4375</v>
      </c>
      <c r="AD67" s="13"/>
      <c r="AE67" s="13">
        <v>4375</v>
      </c>
      <c r="AF67" s="13"/>
      <c r="AG67" s="13"/>
      <c r="AH67" s="13"/>
      <c r="AI67" s="13">
        <v>35000</v>
      </c>
    </row>
    <row r="68" spans="1:35" x14ac:dyDescent="0.25">
      <c r="A68" s="1"/>
      <c r="B68" s="1"/>
      <c r="C68" s="1"/>
      <c r="D68" s="1"/>
      <c r="E68" s="1"/>
      <c r="F68" s="1"/>
      <c r="G68" s="1" t="s">
        <v>74</v>
      </c>
      <c r="H68" s="1"/>
      <c r="I68" s="13">
        <v>570</v>
      </c>
      <c r="J68" s="13"/>
      <c r="K68" s="13">
        <v>567.9</v>
      </c>
      <c r="L68" s="13"/>
      <c r="M68" s="13">
        <v>1753.46</v>
      </c>
      <c r="N68" s="13"/>
      <c r="O68" s="13">
        <v>604.73</v>
      </c>
      <c r="P68" s="13"/>
      <c r="Q68" s="13">
        <v>620.39</v>
      </c>
      <c r="R68" s="13"/>
      <c r="S68" s="13">
        <v>480</v>
      </c>
      <c r="T68" s="13"/>
      <c r="U68" s="13">
        <v>669.89</v>
      </c>
      <c r="V68" s="13"/>
      <c r="W68" s="13">
        <v>784.86</v>
      </c>
      <c r="X68" s="13"/>
      <c r="Y68" s="13">
        <f>14163.75*0.01</f>
        <v>141.63750000000002</v>
      </c>
      <c r="Z68" s="13"/>
      <c r="AA68" s="13">
        <v>0</v>
      </c>
      <c r="AB68" s="13"/>
      <c r="AC68" s="13">
        <v>0</v>
      </c>
      <c r="AD68" s="13"/>
      <c r="AE68" s="13">
        <v>0</v>
      </c>
      <c r="AF68" s="13"/>
      <c r="AG68" s="13"/>
      <c r="AH68" s="13"/>
      <c r="AI68" s="13">
        <v>7000</v>
      </c>
    </row>
    <row r="69" spans="1:35" x14ac:dyDescent="0.25">
      <c r="A69" s="1"/>
      <c r="B69" s="1"/>
      <c r="C69" s="1"/>
      <c r="D69" s="1"/>
      <c r="E69" s="1"/>
      <c r="F69" s="1"/>
      <c r="G69" s="1" t="s">
        <v>75</v>
      </c>
      <c r="H69" s="1"/>
      <c r="I69" s="13">
        <v>255.91</v>
      </c>
      <c r="J69" s="13"/>
      <c r="K69" s="13">
        <v>0</v>
      </c>
      <c r="L69" s="13"/>
      <c r="M69" s="13">
        <v>0</v>
      </c>
      <c r="N69" s="13"/>
      <c r="O69" s="13">
        <v>267.98</v>
      </c>
      <c r="P69" s="13"/>
      <c r="Q69" s="13">
        <v>0</v>
      </c>
      <c r="R69" s="13"/>
      <c r="S69" s="13">
        <v>0</v>
      </c>
      <c r="T69" s="13"/>
      <c r="U69" s="13">
        <v>269.20999999999998</v>
      </c>
      <c r="V69" s="13"/>
      <c r="W69" s="13">
        <v>0</v>
      </c>
      <c r="X69" s="13"/>
      <c r="Y69" s="13">
        <v>0</v>
      </c>
      <c r="Z69" s="13"/>
      <c r="AA69" s="13">
        <f>+(267.98+269.21)/2</f>
        <v>268.59500000000003</v>
      </c>
      <c r="AB69" s="13"/>
      <c r="AC69" s="13">
        <v>0</v>
      </c>
      <c r="AD69" s="13"/>
      <c r="AE69" s="13">
        <v>0</v>
      </c>
      <c r="AF69" s="13"/>
      <c r="AG69" s="13"/>
      <c r="AH69" s="13"/>
      <c r="AI69" s="13">
        <v>3000</v>
      </c>
    </row>
    <row r="70" spans="1:35" x14ac:dyDescent="0.25">
      <c r="A70" s="1"/>
      <c r="B70" s="1"/>
      <c r="C70" s="1"/>
      <c r="D70" s="1"/>
      <c r="E70" s="1"/>
      <c r="F70" s="18"/>
      <c r="G70" s="18" t="s">
        <v>76</v>
      </c>
      <c r="H70" s="18"/>
      <c r="I70" s="30">
        <v>60.72</v>
      </c>
      <c r="J70" s="30"/>
      <c r="K70" s="30">
        <v>55.7</v>
      </c>
      <c r="L70" s="30"/>
      <c r="M70" s="30">
        <v>0</v>
      </c>
      <c r="N70" s="30"/>
      <c r="O70" s="30">
        <v>140.13</v>
      </c>
      <c r="P70" s="30"/>
      <c r="Q70" s="30">
        <v>43.75</v>
      </c>
      <c r="R70" s="30"/>
      <c r="S70" s="30">
        <v>0</v>
      </c>
      <c r="T70" s="30"/>
      <c r="U70" s="30">
        <v>63</v>
      </c>
      <c r="V70" s="30"/>
      <c r="W70" s="30">
        <v>94.5</v>
      </c>
      <c r="X70" s="30"/>
      <c r="Y70" s="30">
        <v>0</v>
      </c>
      <c r="Z70" s="30"/>
      <c r="AA70" s="30">
        <v>0</v>
      </c>
      <c r="AB70" s="30"/>
      <c r="AC70" s="30">
        <v>0</v>
      </c>
      <c r="AD70" s="30"/>
      <c r="AE70" s="30">
        <v>0</v>
      </c>
      <c r="AF70" s="30"/>
      <c r="AG70" s="30">
        <f t="shared" ref="AG70" si="2">ROUND(SUM(I70:AE70),5)</f>
        <v>457.8</v>
      </c>
      <c r="AH70" s="13"/>
      <c r="AI70" s="13">
        <v>0</v>
      </c>
    </row>
    <row r="71" spans="1:35" x14ac:dyDescent="0.25">
      <c r="A71" s="1"/>
      <c r="B71" s="1"/>
      <c r="C71" s="1"/>
      <c r="D71" s="1"/>
      <c r="E71" s="1"/>
      <c r="F71" s="1"/>
      <c r="G71" s="1" t="s">
        <v>77</v>
      </c>
      <c r="H71" s="1"/>
      <c r="I71" s="13">
        <v>325</v>
      </c>
      <c r="J71" s="13"/>
      <c r="K71" s="13">
        <v>337.8</v>
      </c>
      <c r="L71" s="13"/>
      <c r="M71" s="13">
        <v>0</v>
      </c>
      <c r="N71" s="13"/>
      <c r="O71" s="13">
        <v>0</v>
      </c>
      <c r="P71" s="13"/>
      <c r="Q71" s="13">
        <v>0</v>
      </c>
      <c r="R71" s="13"/>
      <c r="S71" s="13">
        <v>208</v>
      </c>
      <c r="T71" s="13"/>
      <c r="U71" s="13">
        <v>140</v>
      </c>
      <c r="V71" s="13"/>
      <c r="W71" s="13">
        <v>150</v>
      </c>
      <c r="X71" s="13"/>
      <c r="Y71" s="13">
        <v>250</v>
      </c>
      <c r="Z71" s="13"/>
      <c r="AA71" s="13">
        <v>250</v>
      </c>
      <c r="AB71" s="13"/>
      <c r="AC71" s="13">
        <v>250</v>
      </c>
      <c r="AD71" s="13"/>
      <c r="AE71" s="13">
        <v>250</v>
      </c>
      <c r="AF71" s="13"/>
      <c r="AG71" s="13"/>
      <c r="AH71" s="13"/>
      <c r="AI71" s="13">
        <v>2000</v>
      </c>
    </row>
    <row r="72" spans="1:35" x14ac:dyDescent="0.25">
      <c r="A72" s="1"/>
      <c r="B72" s="1"/>
      <c r="C72" s="1"/>
      <c r="D72" s="1"/>
      <c r="E72" s="1"/>
      <c r="F72" s="1"/>
      <c r="G72" s="1" t="s">
        <v>78</v>
      </c>
      <c r="H72" s="1"/>
      <c r="I72" s="13">
        <v>0</v>
      </c>
      <c r="J72" s="13"/>
      <c r="K72" s="13">
        <v>0</v>
      </c>
      <c r="L72" s="13"/>
      <c r="M72" s="13">
        <v>3101.25</v>
      </c>
      <c r="N72" s="13"/>
      <c r="O72" s="13">
        <v>0</v>
      </c>
      <c r="P72" s="13"/>
      <c r="Q72" s="13">
        <v>0</v>
      </c>
      <c r="R72" s="13"/>
      <c r="S72" s="13">
        <v>0</v>
      </c>
      <c r="T72" s="13"/>
      <c r="U72" s="13">
        <v>0</v>
      </c>
      <c r="V72" s="13"/>
      <c r="W72" s="13">
        <v>0</v>
      </c>
      <c r="X72" s="13"/>
      <c r="Y72" s="13">
        <v>0</v>
      </c>
      <c r="Z72" s="13"/>
      <c r="AA72" s="13">
        <v>0</v>
      </c>
      <c r="AB72" s="13"/>
      <c r="AC72" s="13">
        <v>0</v>
      </c>
      <c r="AD72" s="13"/>
      <c r="AE72" s="13">
        <v>0</v>
      </c>
      <c r="AF72" s="13"/>
      <c r="AG72" s="13"/>
      <c r="AH72" s="13"/>
      <c r="AI72" s="13">
        <v>5000</v>
      </c>
    </row>
    <row r="73" spans="1:35" x14ac:dyDescent="0.25">
      <c r="A73" s="1"/>
      <c r="B73" s="1"/>
      <c r="C73" s="1"/>
      <c r="D73" s="1"/>
      <c r="E73" s="1"/>
      <c r="F73" s="1"/>
      <c r="G73" s="1" t="s">
        <v>79</v>
      </c>
      <c r="H73" s="1"/>
      <c r="I73" s="13">
        <v>0</v>
      </c>
      <c r="J73" s="13"/>
      <c r="K73" s="13">
        <v>0</v>
      </c>
      <c r="L73" s="13"/>
      <c r="M73" s="13">
        <v>0</v>
      </c>
      <c r="N73" s="13"/>
      <c r="O73" s="13">
        <v>74.989999999999995</v>
      </c>
      <c r="P73" s="13"/>
      <c r="Q73" s="13">
        <v>5074.99</v>
      </c>
      <c r="R73" s="13"/>
      <c r="S73" s="13">
        <v>0</v>
      </c>
      <c r="T73" s="13"/>
      <c r="U73" s="13">
        <v>0</v>
      </c>
      <c r="V73" s="13"/>
      <c r="W73" s="13">
        <v>324.99</v>
      </c>
      <c r="X73" s="13"/>
      <c r="Y73" s="13">
        <v>0</v>
      </c>
      <c r="Z73" s="13"/>
      <c r="AA73" s="13">
        <v>0</v>
      </c>
      <c r="AB73" s="13"/>
      <c r="AC73" s="13">
        <v>0</v>
      </c>
      <c r="AD73" s="13"/>
      <c r="AE73" s="13">
        <v>0</v>
      </c>
      <c r="AF73" s="13"/>
      <c r="AG73" s="13"/>
      <c r="AH73" s="13"/>
      <c r="AI73" s="13">
        <v>5000</v>
      </c>
    </row>
    <row r="74" spans="1:35" x14ac:dyDescent="0.25">
      <c r="A74" s="1"/>
      <c r="B74" s="1"/>
      <c r="C74" s="1"/>
      <c r="D74" s="1"/>
      <c r="E74" s="1"/>
      <c r="F74" s="1"/>
      <c r="G74" s="1" t="s">
        <v>80</v>
      </c>
      <c r="H74" s="1"/>
      <c r="I74" s="13">
        <v>0</v>
      </c>
      <c r="J74" s="13"/>
      <c r="K74" s="13">
        <v>0</v>
      </c>
      <c r="L74" s="13"/>
      <c r="M74" s="13">
        <v>8127.02</v>
      </c>
      <c r="N74" s="13"/>
      <c r="O74" s="13">
        <v>0</v>
      </c>
      <c r="P74" s="13"/>
      <c r="Q74" s="13">
        <v>0</v>
      </c>
      <c r="R74" s="13"/>
      <c r="S74" s="13">
        <v>0</v>
      </c>
      <c r="T74" s="13"/>
      <c r="U74" s="13">
        <v>0</v>
      </c>
      <c r="V74" s="13"/>
      <c r="W74" s="13">
        <v>0</v>
      </c>
      <c r="X74" s="13"/>
      <c r="Y74" s="13">
        <v>0</v>
      </c>
      <c r="Z74" s="13"/>
      <c r="AA74" s="13">
        <v>0</v>
      </c>
      <c r="AB74" s="13"/>
      <c r="AC74" s="13">
        <v>0</v>
      </c>
      <c r="AD74" s="13"/>
      <c r="AE74" s="13">
        <v>0</v>
      </c>
      <c r="AF74" s="13"/>
      <c r="AG74" s="13"/>
      <c r="AH74" s="13"/>
      <c r="AI74" s="13">
        <v>3000</v>
      </c>
    </row>
    <row r="75" spans="1:35" x14ac:dyDescent="0.25">
      <c r="A75" s="1"/>
      <c r="B75" s="1"/>
      <c r="C75" s="1"/>
      <c r="D75" s="1"/>
      <c r="E75" s="1"/>
      <c r="F75" s="1"/>
      <c r="G75" s="1" t="s">
        <v>81</v>
      </c>
      <c r="H75" s="1"/>
      <c r="I75" s="13">
        <v>4740</v>
      </c>
      <c r="J75" s="13"/>
      <c r="K75" s="13">
        <v>1500</v>
      </c>
      <c r="L75" s="13"/>
      <c r="M75" s="13">
        <v>2290</v>
      </c>
      <c r="N75" s="13"/>
      <c r="O75" s="13">
        <v>1327.5</v>
      </c>
      <c r="P75" s="13"/>
      <c r="Q75" s="13">
        <v>3727.5</v>
      </c>
      <c r="R75" s="13"/>
      <c r="S75" s="13">
        <v>3915</v>
      </c>
      <c r="T75" s="13"/>
      <c r="U75" s="13">
        <v>5445</v>
      </c>
      <c r="V75" s="13"/>
      <c r="W75" s="13">
        <v>4357.5</v>
      </c>
      <c r="X75" s="13"/>
      <c r="Y75" s="13">
        <v>7500</v>
      </c>
      <c r="Z75" s="13"/>
      <c r="AA75" s="13">
        <v>7500</v>
      </c>
      <c r="AB75" s="13"/>
      <c r="AC75" s="13">
        <v>7500</v>
      </c>
      <c r="AD75" s="13"/>
      <c r="AE75" s="13">
        <v>7500</v>
      </c>
      <c r="AF75" s="13"/>
      <c r="AG75" s="13"/>
      <c r="AH75" s="13"/>
      <c r="AI75" s="13">
        <v>60000</v>
      </c>
    </row>
    <row r="76" spans="1:35" x14ac:dyDescent="0.25">
      <c r="A76" s="1"/>
      <c r="B76" s="1"/>
      <c r="C76" s="1"/>
      <c r="D76" s="1"/>
      <c r="E76" s="1"/>
      <c r="F76" s="1"/>
      <c r="G76" s="1" t="s">
        <v>82</v>
      </c>
      <c r="H76" s="1"/>
      <c r="I76" s="13">
        <v>0</v>
      </c>
      <c r="J76" s="13"/>
      <c r="K76" s="13">
        <v>0</v>
      </c>
      <c r="L76" s="13"/>
      <c r="M76" s="13">
        <v>0</v>
      </c>
      <c r="N76" s="13"/>
      <c r="O76" s="13">
        <v>7225.98</v>
      </c>
      <c r="P76" s="13"/>
      <c r="Q76" s="13">
        <v>2136</v>
      </c>
      <c r="R76" s="13"/>
      <c r="S76" s="13">
        <v>3572</v>
      </c>
      <c r="T76" s="13"/>
      <c r="U76" s="13">
        <v>70859.02</v>
      </c>
      <c r="V76" s="13"/>
      <c r="W76" s="13">
        <v>120</v>
      </c>
      <c r="X76" s="13"/>
      <c r="Y76" s="13">
        <v>0</v>
      </c>
      <c r="Z76" s="13"/>
      <c r="AA76" s="13">
        <v>0</v>
      </c>
      <c r="AB76" s="13"/>
      <c r="AC76" s="13">
        <v>0</v>
      </c>
      <c r="AD76" s="13"/>
      <c r="AE76" s="13">
        <v>0</v>
      </c>
      <c r="AF76" s="13"/>
      <c r="AG76" s="13"/>
      <c r="AH76" s="13"/>
      <c r="AI76" s="13">
        <v>20000</v>
      </c>
    </row>
    <row r="77" spans="1:35" x14ac:dyDescent="0.25">
      <c r="A77" s="1"/>
      <c r="B77" s="1"/>
      <c r="C77" s="1"/>
      <c r="D77" s="1"/>
      <c r="E77" s="1"/>
      <c r="F77" s="1"/>
      <c r="G77" s="1" t="s">
        <v>83</v>
      </c>
      <c r="H77" s="1"/>
      <c r="I77" s="13">
        <v>0</v>
      </c>
      <c r="J77" s="13"/>
      <c r="K77" s="13">
        <v>0</v>
      </c>
      <c r="L77" s="13"/>
      <c r="M77" s="13">
        <v>0</v>
      </c>
      <c r="N77" s="13"/>
      <c r="O77" s="13">
        <v>0</v>
      </c>
      <c r="P77" s="13"/>
      <c r="Q77" s="13">
        <v>31990</v>
      </c>
      <c r="R77" s="13"/>
      <c r="S77" s="13">
        <v>0</v>
      </c>
      <c r="T77" s="13"/>
      <c r="U77" s="13">
        <v>0</v>
      </c>
      <c r="V77" s="13"/>
      <c r="W77" s="13">
        <v>0</v>
      </c>
      <c r="X77" s="13"/>
      <c r="Y77" s="13">
        <v>0</v>
      </c>
      <c r="Z77" s="13"/>
      <c r="AA77" s="13">
        <v>0</v>
      </c>
      <c r="AB77" s="13"/>
      <c r="AC77" s="13">
        <v>0</v>
      </c>
      <c r="AD77" s="13"/>
      <c r="AE77" s="13">
        <v>0</v>
      </c>
      <c r="AF77" s="13"/>
      <c r="AG77" s="13"/>
      <c r="AH77" s="13"/>
      <c r="AI77" s="13">
        <v>45000</v>
      </c>
    </row>
    <row r="78" spans="1:35" x14ac:dyDescent="0.25">
      <c r="A78" s="1"/>
      <c r="B78" s="1"/>
      <c r="C78" s="1"/>
      <c r="D78" s="1"/>
      <c r="E78" s="1"/>
      <c r="F78" s="1"/>
      <c r="G78" s="1" t="s">
        <v>338</v>
      </c>
      <c r="H78" s="1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>
        <v>2000</v>
      </c>
    </row>
    <row r="79" spans="1:35" x14ac:dyDescent="0.25">
      <c r="A79" s="1"/>
      <c r="B79" s="1"/>
      <c r="C79" s="1"/>
      <c r="D79" s="1"/>
      <c r="E79" s="1"/>
      <c r="F79" s="1"/>
      <c r="G79" s="1" t="s">
        <v>84</v>
      </c>
      <c r="H79" s="1"/>
      <c r="I79" s="13">
        <v>1253.9100000000001</v>
      </c>
      <c r="J79" s="13"/>
      <c r="K79" s="13">
        <v>41.2</v>
      </c>
      <c r="L79" s="13"/>
      <c r="M79" s="13">
        <v>8981.73</v>
      </c>
      <c r="N79" s="13"/>
      <c r="O79" s="13">
        <v>850</v>
      </c>
      <c r="P79" s="13"/>
      <c r="Q79" s="13">
        <v>71.13</v>
      </c>
      <c r="R79" s="13"/>
      <c r="S79" s="13">
        <v>0</v>
      </c>
      <c r="T79" s="13"/>
      <c r="U79" s="13">
        <v>3331.14</v>
      </c>
      <c r="V79" s="13"/>
      <c r="W79" s="13">
        <v>30</v>
      </c>
      <c r="X79" s="13"/>
      <c r="Y79" s="13">
        <v>0</v>
      </c>
      <c r="Z79" s="13"/>
      <c r="AA79" s="13">
        <v>0</v>
      </c>
      <c r="AB79" s="13"/>
      <c r="AC79" s="13">
        <v>0</v>
      </c>
      <c r="AD79" s="13"/>
      <c r="AE79" s="13">
        <v>0</v>
      </c>
      <c r="AF79" s="13"/>
      <c r="AG79" s="13"/>
      <c r="AH79" s="13"/>
      <c r="AI79" s="13">
        <v>2000</v>
      </c>
    </row>
    <row r="80" spans="1:35" x14ac:dyDescent="0.25">
      <c r="A80" s="1"/>
      <c r="B80" s="1"/>
      <c r="C80" s="1"/>
      <c r="D80" s="1"/>
      <c r="E80" s="1"/>
      <c r="F80" s="1"/>
      <c r="G80" s="1" t="s">
        <v>85</v>
      </c>
      <c r="H80" s="1"/>
      <c r="I80" s="13">
        <v>11418.44</v>
      </c>
      <c r="J80" s="13"/>
      <c r="K80" s="13">
        <v>4002.05</v>
      </c>
      <c r="L80" s="13"/>
      <c r="M80" s="13">
        <v>3751.34</v>
      </c>
      <c r="N80" s="13"/>
      <c r="O80" s="13">
        <v>6011.11</v>
      </c>
      <c r="P80" s="13"/>
      <c r="Q80" s="13">
        <v>19408.66</v>
      </c>
      <c r="R80" s="13"/>
      <c r="S80" s="13">
        <v>10388.85</v>
      </c>
      <c r="T80" s="13"/>
      <c r="U80" s="13">
        <v>13742.37</v>
      </c>
      <c r="V80" s="13"/>
      <c r="W80" s="13">
        <v>8962.08</v>
      </c>
      <c r="X80" s="13"/>
      <c r="Y80" s="13">
        <v>10625</v>
      </c>
      <c r="Z80" s="13"/>
      <c r="AA80" s="13">
        <v>10625</v>
      </c>
      <c r="AB80" s="13"/>
      <c r="AC80" s="13">
        <v>10625</v>
      </c>
      <c r="AD80" s="13"/>
      <c r="AE80" s="13">
        <v>10625</v>
      </c>
      <c r="AF80" s="13"/>
      <c r="AG80" s="13"/>
      <c r="AH80" s="13"/>
      <c r="AI80" s="13">
        <v>85000</v>
      </c>
    </row>
    <row r="81" spans="1:35" x14ac:dyDescent="0.25">
      <c r="A81" s="1"/>
      <c r="B81" s="1"/>
      <c r="C81" s="1"/>
      <c r="D81" s="1"/>
      <c r="E81" s="1"/>
      <c r="F81" s="1"/>
      <c r="G81" s="1" t="s">
        <v>86</v>
      </c>
      <c r="H81" s="1"/>
      <c r="I81" s="13">
        <v>0</v>
      </c>
      <c r="J81" s="13"/>
      <c r="K81" s="13">
        <v>0</v>
      </c>
      <c r="L81" s="13"/>
      <c r="M81" s="13">
        <v>0</v>
      </c>
      <c r="N81" s="13"/>
      <c r="O81" s="13">
        <v>0</v>
      </c>
      <c r="P81" s="13"/>
      <c r="Q81" s="13">
        <v>0</v>
      </c>
      <c r="R81" s="13"/>
      <c r="S81" s="13">
        <v>3200</v>
      </c>
      <c r="T81" s="13"/>
      <c r="U81" s="13">
        <v>0</v>
      </c>
      <c r="V81" s="13"/>
      <c r="W81" s="13">
        <v>0</v>
      </c>
      <c r="X81" s="13"/>
      <c r="Y81" s="13">
        <v>7000</v>
      </c>
      <c r="Z81" s="13"/>
      <c r="AA81" s="13">
        <v>0</v>
      </c>
      <c r="AB81" s="13"/>
      <c r="AC81" s="13">
        <v>0</v>
      </c>
      <c r="AD81" s="13"/>
      <c r="AE81" s="13">
        <v>0</v>
      </c>
      <c r="AF81" s="13"/>
      <c r="AG81" s="13"/>
      <c r="AH81" s="13"/>
      <c r="AI81" s="13">
        <v>12000</v>
      </c>
    </row>
    <row r="82" spans="1:35" x14ac:dyDescent="0.25">
      <c r="A82" s="1"/>
      <c r="B82" s="1"/>
      <c r="C82" s="1"/>
      <c r="D82" s="1"/>
      <c r="E82" s="1"/>
      <c r="F82" s="18"/>
      <c r="G82" s="18" t="s">
        <v>87</v>
      </c>
      <c r="H82" s="18"/>
      <c r="I82" s="30">
        <v>206.67</v>
      </c>
      <c r="J82" s="30"/>
      <c r="K82" s="30">
        <v>250.7</v>
      </c>
      <c r="L82" s="30"/>
      <c r="M82" s="30">
        <v>2652.8</v>
      </c>
      <c r="N82" s="30"/>
      <c r="O82" s="30">
        <v>624.76</v>
      </c>
      <c r="P82" s="30"/>
      <c r="Q82" s="30">
        <v>652.99</v>
      </c>
      <c r="R82" s="30"/>
      <c r="S82" s="30">
        <v>757.02</v>
      </c>
      <c r="T82" s="30"/>
      <c r="U82" s="30">
        <v>311.02</v>
      </c>
      <c r="V82" s="30"/>
      <c r="W82" s="30">
        <v>276.99</v>
      </c>
      <c r="X82" s="30"/>
      <c r="Y82" s="30">
        <v>300</v>
      </c>
      <c r="Z82" s="30"/>
      <c r="AA82" s="30">
        <v>300</v>
      </c>
      <c r="AB82" s="30"/>
      <c r="AC82" s="30">
        <v>300</v>
      </c>
      <c r="AD82" s="30"/>
      <c r="AE82" s="30">
        <v>300</v>
      </c>
      <c r="AF82" s="30"/>
      <c r="AG82" s="30">
        <f t="shared" ref="AG82:AG85" si="3">ROUND(SUM(I82:AE82),5)</f>
        <v>6932.95</v>
      </c>
      <c r="AH82" s="13"/>
      <c r="AI82" s="13">
        <v>0</v>
      </c>
    </row>
    <row r="83" spans="1:35" x14ac:dyDescent="0.25">
      <c r="A83" s="1"/>
      <c r="B83" s="1"/>
      <c r="C83" s="1"/>
      <c r="D83" s="1"/>
      <c r="E83" s="1"/>
      <c r="F83" s="1"/>
      <c r="G83" s="1" t="s">
        <v>88</v>
      </c>
      <c r="H83" s="1"/>
      <c r="I83" s="13">
        <v>0</v>
      </c>
      <c r="J83" s="13"/>
      <c r="K83" s="13">
        <v>0</v>
      </c>
      <c r="L83" s="13"/>
      <c r="M83" s="13">
        <v>429</v>
      </c>
      <c r="N83" s="13"/>
      <c r="O83" s="13">
        <v>0</v>
      </c>
      <c r="P83" s="13"/>
      <c r="Q83" s="13">
        <v>840</v>
      </c>
      <c r="R83" s="13"/>
      <c r="S83" s="13">
        <v>0</v>
      </c>
      <c r="T83" s="13"/>
      <c r="U83" s="13">
        <v>3600</v>
      </c>
      <c r="V83" s="13"/>
      <c r="W83" s="13">
        <v>0</v>
      </c>
      <c r="X83" s="13"/>
      <c r="Y83" s="13">
        <v>812.5</v>
      </c>
      <c r="Z83" s="13"/>
      <c r="AA83" s="13">
        <v>812.5</v>
      </c>
      <c r="AB83" s="13"/>
      <c r="AC83" s="13">
        <v>812.5</v>
      </c>
      <c r="AD83" s="13"/>
      <c r="AE83" s="13">
        <v>812.5</v>
      </c>
      <c r="AF83" s="13"/>
      <c r="AG83" s="13"/>
      <c r="AH83" s="13"/>
      <c r="AI83" s="13">
        <v>6500</v>
      </c>
    </row>
    <row r="84" spans="1:35" x14ac:dyDescent="0.25">
      <c r="A84" s="1"/>
      <c r="B84" s="1"/>
      <c r="C84" s="1"/>
      <c r="D84" s="1"/>
      <c r="E84" s="1"/>
      <c r="F84" s="1"/>
      <c r="G84" s="1" t="s">
        <v>89</v>
      </c>
      <c r="H84" s="1"/>
      <c r="I84" s="13">
        <v>6829.4</v>
      </c>
      <c r="J84" s="13"/>
      <c r="K84" s="13">
        <v>579.32000000000005</v>
      </c>
      <c r="L84" s="13"/>
      <c r="M84" s="13">
        <v>1386.27</v>
      </c>
      <c r="N84" s="13"/>
      <c r="O84" s="13">
        <v>275.49</v>
      </c>
      <c r="P84" s="13"/>
      <c r="Q84" s="13">
        <v>0</v>
      </c>
      <c r="R84" s="13"/>
      <c r="S84" s="13">
        <v>1159.2</v>
      </c>
      <c r="T84" s="13"/>
      <c r="U84" s="13">
        <v>1204.98</v>
      </c>
      <c r="V84" s="13"/>
      <c r="W84" s="13">
        <v>2360.2399999999998</v>
      </c>
      <c r="X84" s="13"/>
      <c r="Y84" s="13">
        <v>937.5</v>
      </c>
      <c r="Z84" s="13"/>
      <c r="AA84" s="13">
        <v>937.5</v>
      </c>
      <c r="AB84" s="13"/>
      <c r="AC84" s="13">
        <v>937.5</v>
      </c>
      <c r="AD84" s="13"/>
      <c r="AE84" s="13">
        <v>937.5</v>
      </c>
      <c r="AF84" s="13"/>
      <c r="AG84" s="13"/>
      <c r="AH84" s="13"/>
      <c r="AI84" s="13">
        <v>7500</v>
      </c>
    </row>
    <row r="85" spans="1:35" ht="15.75" thickBot="1" x14ac:dyDescent="0.3">
      <c r="A85" s="1"/>
      <c r="B85" s="1"/>
      <c r="C85" s="1"/>
      <c r="D85" s="1"/>
      <c r="E85" s="1"/>
      <c r="F85" s="18"/>
      <c r="G85" s="18" t="s">
        <v>90</v>
      </c>
      <c r="H85" s="18"/>
      <c r="I85" s="31">
        <v>0</v>
      </c>
      <c r="J85" s="30"/>
      <c r="K85" s="31">
        <v>6241.24</v>
      </c>
      <c r="L85" s="30"/>
      <c r="M85" s="31">
        <v>-12311.03</v>
      </c>
      <c r="N85" s="30"/>
      <c r="O85" s="31">
        <v>1195.21</v>
      </c>
      <c r="P85" s="30"/>
      <c r="Q85" s="31">
        <v>-6801.7</v>
      </c>
      <c r="R85" s="30"/>
      <c r="S85" s="31">
        <v>7548.76</v>
      </c>
      <c r="T85" s="30"/>
      <c r="U85" s="31">
        <v>-17936.79</v>
      </c>
      <c r="V85" s="30"/>
      <c r="W85" s="31">
        <v>-33660.18</v>
      </c>
      <c r="X85" s="30"/>
      <c r="Y85" s="31">
        <v>0</v>
      </c>
      <c r="Z85" s="30"/>
      <c r="AA85" s="31">
        <v>0</v>
      </c>
      <c r="AB85" s="30"/>
      <c r="AC85" s="31">
        <v>0</v>
      </c>
      <c r="AD85" s="30"/>
      <c r="AE85" s="31">
        <v>0</v>
      </c>
      <c r="AF85" s="30"/>
      <c r="AG85" s="31">
        <f t="shared" si="3"/>
        <v>-55724.49</v>
      </c>
      <c r="AH85" s="13"/>
      <c r="AI85" s="23">
        <v>0</v>
      </c>
    </row>
    <row r="86" spans="1:35" x14ac:dyDescent="0.25">
      <c r="A86" s="1"/>
      <c r="B86" s="1"/>
      <c r="C86" s="1"/>
      <c r="D86" s="1"/>
      <c r="E86" s="1"/>
      <c r="F86" s="1" t="s">
        <v>91</v>
      </c>
      <c r="G86" s="1"/>
      <c r="H86" s="1"/>
      <c r="I86" s="13">
        <f>ROUND(SUM(I66:I85),5)</f>
        <v>23180.39</v>
      </c>
      <c r="J86" s="13"/>
      <c r="K86" s="13">
        <f>ROUND(SUM(K66:K85),5)</f>
        <v>16028.2</v>
      </c>
      <c r="L86" s="13"/>
      <c r="M86" s="13">
        <f>ROUND(SUM(M66:M85),5)</f>
        <v>24893.5</v>
      </c>
      <c r="N86" s="13"/>
      <c r="O86" s="13">
        <f>ROUND(SUM(O66:O85),5)</f>
        <v>25930.39</v>
      </c>
      <c r="P86" s="13"/>
      <c r="Q86" s="13">
        <f>ROUND(SUM(Q66:Q85),5)</f>
        <v>61491.8</v>
      </c>
      <c r="R86" s="13"/>
      <c r="S86" s="13">
        <f>ROUND(SUM(S66:S85),5)</f>
        <v>37194.730000000003</v>
      </c>
      <c r="T86" s="13"/>
      <c r="U86" s="13">
        <f>ROUND(SUM(U66:U85),5)</f>
        <v>88750.82</v>
      </c>
      <c r="V86" s="13"/>
      <c r="W86" s="13">
        <f>ROUND(SUM(W66:W85),5)</f>
        <v>-12185.98</v>
      </c>
      <c r="X86" s="13"/>
      <c r="Y86" s="13">
        <f>ROUND(SUM(Y66:Y85),5)</f>
        <v>31941.637500000001</v>
      </c>
      <c r="Z86" s="13"/>
      <c r="AA86" s="13">
        <f>ROUND(SUM(AA66:AA85),5)</f>
        <v>25068.595000000001</v>
      </c>
      <c r="AB86" s="13"/>
      <c r="AC86" s="13">
        <f>ROUND(SUM(AC66:AC85),5)</f>
        <v>24800</v>
      </c>
      <c r="AD86" s="13"/>
      <c r="AE86" s="13">
        <f>ROUND(SUM(AE66:AE85),5)</f>
        <v>24800</v>
      </c>
      <c r="AF86" s="13"/>
      <c r="AG86" s="13">
        <f>ROUND(SUM(AG66:AG85),5)</f>
        <v>-48333.74</v>
      </c>
      <c r="AH86" s="13"/>
      <c r="AI86" s="13">
        <f>ROUND(SUM(AI66:AI85),5)</f>
        <v>300000</v>
      </c>
    </row>
    <row r="87" spans="1:35" x14ac:dyDescent="0.25">
      <c r="A87" s="1"/>
      <c r="B87" s="1"/>
      <c r="C87" s="1"/>
      <c r="D87" s="1"/>
      <c r="E87" s="1"/>
      <c r="F87" s="1" t="s">
        <v>92</v>
      </c>
      <c r="G87" s="1"/>
      <c r="H87" s="1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</row>
    <row r="88" spans="1:35" x14ac:dyDescent="0.25">
      <c r="A88" s="1"/>
      <c r="B88" s="1"/>
      <c r="C88" s="1"/>
      <c r="D88" s="1"/>
      <c r="E88" s="1"/>
      <c r="F88" s="1"/>
      <c r="G88" s="1" t="s">
        <v>93</v>
      </c>
      <c r="H88" s="1"/>
      <c r="I88" s="13">
        <v>690.32</v>
      </c>
      <c r="J88" s="13"/>
      <c r="K88" s="13">
        <v>120.92</v>
      </c>
      <c r="L88" s="13"/>
      <c r="M88" s="13">
        <v>123.43</v>
      </c>
      <c r="N88" s="13"/>
      <c r="O88" s="13">
        <v>124.1</v>
      </c>
      <c r="P88" s="13"/>
      <c r="Q88" s="13">
        <v>110.09</v>
      </c>
      <c r="R88" s="13"/>
      <c r="S88" s="13">
        <v>564.59</v>
      </c>
      <c r="T88" s="13"/>
      <c r="U88" s="13">
        <v>2762.37</v>
      </c>
      <c r="V88" s="13"/>
      <c r="W88" s="13">
        <v>119.67</v>
      </c>
      <c r="X88" s="13"/>
      <c r="Y88" s="13">
        <v>937.5</v>
      </c>
      <c r="Z88" s="13"/>
      <c r="AA88" s="13">
        <v>937.5</v>
      </c>
      <c r="AB88" s="13"/>
      <c r="AC88" s="13">
        <v>937.5</v>
      </c>
      <c r="AD88" s="13"/>
      <c r="AE88" s="13">
        <v>937.5</v>
      </c>
      <c r="AF88" s="13"/>
      <c r="AG88" s="13"/>
      <c r="AH88" s="13"/>
      <c r="AI88" s="13">
        <v>7500</v>
      </c>
    </row>
    <row r="89" spans="1:35" x14ac:dyDescent="0.25">
      <c r="A89" s="1"/>
      <c r="B89" s="1"/>
      <c r="C89" s="1"/>
      <c r="D89" s="1"/>
      <c r="E89" s="1"/>
      <c r="F89" s="1"/>
      <c r="G89" s="1" t="s">
        <v>94</v>
      </c>
      <c r="H89" s="1"/>
      <c r="I89" s="13">
        <v>0</v>
      </c>
      <c r="J89" s="13"/>
      <c r="K89" s="13">
        <v>-17071.400000000001</v>
      </c>
      <c r="L89" s="13"/>
      <c r="M89" s="13">
        <v>7917.87</v>
      </c>
      <c r="N89" s="13"/>
      <c r="O89" s="13">
        <v>51.52</v>
      </c>
      <c r="P89" s="13"/>
      <c r="Q89" s="13">
        <v>3581.55</v>
      </c>
      <c r="R89" s="13"/>
      <c r="S89" s="13">
        <v>592.51</v>
      </c>
      <c r="T89" s="13"/>
      <c r="U89" s="13">
        <v>5800</v>
      </c>
      <c r="V89" s="13"/>
      <c r="W89" s="13">
        <v>302.14999999999998</v>
      </c>
      <c r="X89" s="13"/>
      <c r="Y89" s="13">
        <v>5000</v>
      </c>
      <c r="Z89" s="13"/>
      <c r="AA89" s="13">
        <v>5000</v>
      </c>
      <c r="AB89" s="13"/>
      <c r="AC89" s="13">
        <v>5000</v>
      </c>
      <c r="AD89" s="13"/>
      <c r="AE89" s="13">
        <v>5000</v>
      </c>
      <c r="AF89" s="13"/>
      <c r="AG89" s="13"/>
      <c r="AH89" s="13"/>
      <c r="AI89" s="13">
        <v>40000</v>
      </c>
    </row>
    <row r="90" spans="1:35" x14ac:dyDescent="0.25">
      <c r="A90" s="1"/>
      <c r="B90" s="1"/>
      <c r="C90" s="1"/>
      <c r="D90" s="1"/>
      <c r="E90" s="1"/>
      <c r="F90" s="18"/>
      <c r="G90" s="18" t="s">
        <v>95</v>
      </c>
      <c r="H90" s="18"/>
      <c r="I90" s="30">
        <v>0</v>
      </c>
      <c r="J90" s="30"/>
      <c r="K90" s="30">
        <v>1414.72</v>
      </c>
      <c r="L90" s="30"/>
      <c r="M90" s="30">
        <v>0</v>
      </c>
      <c r="N90" s="30"/>
      <c r="O90" s="30">
        <v>0</v>
      </c>
      <c r="P90" s="30"/>
      <c r="Q90" s="30">
        <v>500</v>
      </c>
      <c r="R90" s="30"/>
      <c r="S90" s="30">
        <v>400</v>
      </c>
      <c r="T90" s="30"/>
      <c r="U90" s="30">
        <v>0</v>
      </c>
      <c r="V90" s="30"/>
      <c r="W90" s="30">
        <v>0</v>
      </c>
      <c r="X90" s="30"/>
      <c r="Y90" s="30">
        <v>0</v>
      </c>
      <c r="Z90" s="30"/>
      <c r="AA90" s="30">
        <v>0</v>
      </c>
      <c r="AB90" s="30"/>
      <c r="AC90" s="30">
        <v>0</v>
      </c>
      <c r="AD90" s="30"/>
      <c r="AE90" s="30">
        <v>0</v>
      </c>
      <c r="AF90" s="30"/>
      <c r="AG90" s="30">
        <f>ROUND(SUM(I90:AE90),5)</f>
        <v>2314.7199999999998</v>
      </c>
      <c r="AH90" s="13"/>
      <c r="AI90" s="13">
        <v>0</v>
      </c>
    </row>
    <row r="91" spans="1:35" x14ac:dyDescent="0.25">
      <c r="A91" s="1"/>
      <c r="B91" s="1"/>
      <c r="C91" s="1"/>
      <c r="D91" s="1"/>
      <c r="E91" s="1"/>
      <c r="F91" s="1"/>
      <c r="G91" s="1"/>
      <c r="H91" s="1" t="s">
        <v>339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>
        <v>-60000</v>
      </c>
    </row>
    <row r="92" spans="1:35" x14ac:dyDescent="0.25">
      <c r="A92" s="1"/>
      <c r="B92" s="1"/>
      <c r="C92" s="1"/>
      <c r="D92" s="1"/>
      <c r="E92" s="1"/>
      <c r="F92" s="1"/>
      <c r="G92" s="1"/>
      <c r="H92" s="1" t="s">
        <v>340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27">
        <v>60000</v>
      </c>
    </row>
    <row r="93" spans="1:35" x14ac:dyDescent="0.25">
      <c r="A93" s="1"/>
      <c r="B93" s="1"/>
      <c r="C93" s="1"/>
      <c r="D93" s="1"/>
      <c r="E93" s="1"/>
      <c r="F93" s="18"/>
      <c r="G93" s="18" t="s">
        <v>341</v>
      </c>
      <c r="H93" s="18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13"/>
      <c r="AI93" s="13">
        <f>SUM(AI91:AI92)</f>
        <v>0</v>
      </c>
    </row>
    <row r="94" spans="1:35" x14ac:dyDescent="0.25">
      <c r="A94" s="1"/>
      <c r="B94" s="1"/>
      <c r="C94" s="1"/>
      <c r="D94" s="1"/>
      <c r="E94" s="1"/>
      <c r="F94" s="1"/>
      <c r="G94" s="1" t="s">
        <v>96</v>
      </c>
      <c r="H94" s="1"/>
      <c r="I94" s="13">
        <v>1846.44</v>
      </c>
      <c r="J94" s="13"/>
      <c r="K94" s="13">
        <v>175.93</v>
      </c>
      <c r="L94" s="13"/>
      <c r="M94" s="13">
        <v>8916.44</v>
      </c>
      <c r="N94" s="13"/>
      <c r="O94" s="13">
        <v>384.85</v>
      </c>
      <c r="P94" s="13"/>
      <c r="Q94" s="13">
        <v>1669.03</v>
      </c>
      <c r="R94" s="13"/>
      <c r="S94" s="13">
        <v>319.93</v>
      </c>
      <c r="T94" s="13"/>
      <c r="U94" s="13">
        <v>3683.41</v>
      </c>
      <c r="V94" s="13"/>
      <c r="W94" s="13">
        <v>1673.69</v>
      </c>
      <c r="X94" s="13"/>
      <c r="Y94" s="13">
        <v>3750</v>
      </c>
      <c r="Z94" s="13"/>
      <c r="AA94" s="13">
        <v>3750</v>
      </c>
      <c r="AB94" s="13"/>
      <c r="AC94" s="13">
        <v>3750</v>
      </c>
      <c r="AD94" s="13"/>
      <c r="AE94" s="13">
        <v>3750</v>
      </c>
      <c r="AF94" s="13"/>
      <c r="AG94" s="13"/>
      <c r="AH94" s="13"/>
      <c r="AI94" s="13">
        <v>30000</v>
      </c>
    </row>
    <row r="95" spans="1:35" x14ac:dyDescent="0.25">
      <c r="A95" s="1"/>
      <c r="B95" s="1"/>
      <c r="C95" s="1"/>
      <c r="D95" s="1"/>
      <c r="E95" s="1"/>
      <c r="F95" s="1"/>
      <c r="G95" s="1" t="s">
        <v>97</v>
      </c>
      <c r="H95" s="1"/>
      <c r="I95" s="13">
        <v>5259.62</v>
      </c>
      <c r="J95" s="13"/>
      <c r="K95" s="13">
        <v>2588.85</v>
      </c>
      <c r="L95" s="13"/>
      <c r="M95" s="13">
        <v>2306.59</v>
      </c>
      <c r="N95" s="13"/>
      <c r="O95" s="13">
        <v>2597.09</v>
      </c>
      <c r="P95" s="13"/>
      <c r="Q95" s="13">
        <v>2256.83</v>
      </c>
      <c r="R95" s="13"/>
      <c r="S95" s="13">
        <v>2059.27</v>
      </c>
      <c r="T95" s="13"/>
      <c r="U95" s="13">
        <v>11742.42</v>
      </c>
      <c r="V95" s="13"/>
      <c r="W95" s="13">
        <v>8474.6200000000008</v>
      </c>
      <c r="X95" s="13"/>
      <c r="Y95" s="13">
        <v>4660.66</v>
      </c>
      <c r="Z95" s="13"/>
      <c r="AA95" s="13">
        <v>4660.66</v>
      </c>
      <c r="AB95" s="13"/>
      <c r="AC95" s="13">
        <v>4660.66</v>
      </c>
      <c r="AD95" s="13"/>
      <c r="AE95" s="13">
        <v>4660.66</v>
      </c>
      <c r="AF95" s="13"/>
      <c r="AG95" s="13"/>
      <c r="AH95" s="13"/>
      <c r="AI95" s="13">
        <v>20000</v>
      </c>
    </row>
    <row r="96" spans="1:35" x14ac:dyDescent="0.25">
      <c r="A96" s="1"/>
      <c r="B96" s="1"/>
      <c r="C96" s="1"/>
      <c r="D96" s="1"/>
      <c r="E96" s="1"/>
      <c r="F96" s="1"/>
      <c r="G96" s="1" t="s">
        <v>98</v>
      </c>
      <c r="H96" s="1"/>
      <c r="I96" s="13">
        <v>3125.09</v>
      </c>
      <c r="J96" s="13"/>
      <c r="K96" s="13">
        <v>1200.19</v>
      </c>
      <c r="L96" s="13"/>
      <c r="M96" s="13">
        <v>547.64</v>
      </c>
      <c r="N96" s="13"/>
      <c r="O96" s="13">
        <v>380</v>
      </c>
      <c r="P96" s="13"/>
      <c r="Q96" s="13">
        <v>449.44</v>
      </c>
      <c r="R96" s="13"/>
      <c r="S96" s="13">
        <v>405</v>
      </c>
      <c r="T96" s="13"/>
      <c r="U96" s="13">
        <v>405</v>
      </c>
      <c r="V96" s="13"/>
      <c r="W96" s="13">
        <v>310</v>
      </c>
      <c r="X96" s="13"/>
      <c r="Y96" s="13">
        <v>1250</v>
      </c>
      <c r="Z96" s="13"/>
      <c r="AA96" s="13">
        <v>1250</v>
      </c>
      <c r="AB96" s="13"/>
      <c r="AC96" s="13">
        <v>1250</v>
      </c>
      <c r="AD96" s="13"/>
      <c r="AE96" s="13">
        <v>1250</v>
      </c>
      <c r="AF96" s="13"/>
      <c r="AG96" s="13"/>
      <c r="AH96" s="13"/>
      <c r="AI96" s="13">
        <v>10000</v>
      </c>
    </row>
    <row r="97" spans="1:35" x14ac:dyDescent="0.25">
      <c r="A97" s="1"/>
      <c r="B97" s="1"/>
      <c r="C97" s="1"/>
      <c r="D97" s="1"/>
      <c r="E97" s="1"/>
      <c r="F97" s="1"/>
      <c r="G97" s="1" t="s">
        <v>343</v>
      </c>
      <c r="H97" s="1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>
        <v>1000</v>
      </c>
    </row>
    <row r="98" spans="1:35" x14ac:dyDescent="0.25">
      <c r="A98" s="1"/>
      <c r="B98" s="1"/>
      <c r="C98" s="1"/>
      <c r="D98" s="1"/>
      <c r="E98" s="1"/>
      <c r="F98" s="1"/>
      <c r="G98" s="1" t="s">
        <v>99</v>
      </c>
      <c r="H98" s="1"/>
      <c r="I98" s="13">
        <v>47.35</v>
      </c>
      <c r="J98" s="13"/>
      <c r="K98" s="13">
        <v>30.25</v>
      </c>
      <c r="L98" s="13"/>
      <c r="M98" s="13">
        <v>70.95</v>
      </c>
      <c r="N98" s="13"/>
      <c r="O98" s="13">
        <v>99.56</v>
      </c>
      <c r="P98" s="13"/>
      <c r="Q98" s="13">
        <v>100.5</v>
      </c>
      <c r="R98" s="13"/>
      <c r="S98" s="13">
        <v>109.03</v>
      </c>
      <c r="T98" s="13"/>
      <c r="U98" s="13">
        <v>-2854.34</v>
      </c>
      <c r="V98" s="13"/>
      <c r="W98" s="13">
        <v>72.09</v>
      </c>
      <c r="X98" s="13"/>
      <c r="Y98" s="13">
        <v>187.5</v>
      </c>
      <c r="Z98" s="13"/>
      <c r="AA98" s="13">
        <v>187.5</v>
      </c>
      <c r="AB98" s="13"/>
      <c r="AC98" s="13">
        <v>187.5</v>
      </c>
      <c r="AD98" s="13"/>
      <c r="AE98" s="13">
        <v>187.5</v>
      </c>
      <c r="AF98" s="13"/>
      <c r="AG98" s="13"/>
      <c r="AH98" s="13"/>
      <c r="AI98" s="13">
        <v>1500</v>
      </c>
    </row>
    <row r="99" spans="1:35" x14ac:dyDescent="0.25">
      <c r="A99" s="1"/>
      <c r="B99" s="1"/>
      <c r="C99" s="1"/>
      <c r="D99" s="1"/>
      <c r="E99" s="1"/>
      <c r="F99" s="18"/>
      <c r="G99" s="18" t="s">
        <v>100</v>
      </c>
      <c r="H99" s="18"/>
      <c r="I99" s="30">
        <v>4699.66</v>
      </c>
      <c r="J99" s="30"/>
      <c r="K99" s="30">
        <v>0</v>
      </c>
      <c r="L99" s="30"/>
      <c r="M99" s="30">
        <v>0</v>
      </c>
      <c r="N99" s="30"/>
      <c r="O99" s="30">
        <v>134</v>
      </c>
      <c r="P99" s="30"/>
      <c r="Q99" s="30">
        <v>0</v>
      </c>
      <c r="R99" s="30"/>
      <c r="S99" s="30">
        <v>0</v>
      </c>
      <c r="T99" s="30"/>
      <c r="U99" s="30">
        <v>742.3</v>
      </c>
      <c r="V99" s="30"/>
      <c r="W99" s="30">
        <v>0</v>
      </c>
      <c r="X99" s="30"/>
      <c r="Y99" s="30">
        <v>0</v>
      </c>
      <c r="Z99" s="30"/>
      <c r="AA99" s="30">
        <v>0</v>
      </c>
      <c r="AB99" s="30"/>
      <c r="AC99" s="30">
        <v>0</v>
      </c>
      <c r="AD99" s="30"/>
      <c r="AE99" s="30">
        <v>0</v>
      </c>
      <c r="AF99" s="30"/>
      <c r="AG99" s="30">
        <f>ROUND(SUM(I99:AE99),5)</f>
        <v>5575.96</v>
      </c>
      <c r="AH99" s="13"/>
      <c r="AI99" s="13">
        <v>0</v>
      </c>
    </row>
    <row r="100" spans="1:35" ht="15.75" thickBot="1" x14ac:dyDescent="0.3">
      <c r="A100" s="1"/>
      <c r="B100" s="1"/>
      <c r="C100" s="1"/>
      <c r="D100" s="1"/>
      <c r="E100" s="1"/>
      <c r="F100" s="18"/>
      <c r="G100" s="18" t="s">
        <v>101</v>
      </c>
      <c r="H100" s="18"/>
      <c r="I100" s="30">
        <v>0</v>
      </c>
      <c r="J100" s="30"/>
      <c r="K100" s="30">
        <v>0</v>
      </c>
      <c r="L100" s="30"/>
      <c r="M100" s="30">
        <v>0</v>
      </c>
      <c r="N100" s="30"/>
      <c r="O100" s="30">
        <v>0</v>
      </c>
      <c r="P100" s="30"/>
      <c r="Q100" s="30">
        <v>0</v>
      </c>
      <c r="R100" s="30"/>
      <c r="S100" s="30">
        <v>0</v>
      </c>
      <c r="T100" s="30"/>
      <c r="U100" s="30">
        <v>17.989999999999998</v>
      </c>
      <c r="V100" s="30"/>
      <c r="W100" s="30">
        <v>0</v>
      </c>
      <c r="X100" s="30"/>
      <c r="Y100" s="30">
        <v>0</v>
      </c>
      <c r="Z100" s="30"/>
      <c r="AA100" s="30">
        <v>0</v>
      </c>
      <c r="AB100" s="30"/>
      <c r="AC100" s="30">
        <v>0</v>
      </c>
      <c r="AD100" s="30"/>
      <c r="AE100" s="30">
        <v>0</v>
      </c>
      <c r="AF100" s="30"/>
      <c r="AG100" s="30">
        <f>ROUND(SUM(I100:AE100),5)</f>
        <v>17.989999999999998</v>
      </c>
      <c r="AH100" s="13"/>
      <c r="AI100" s="13">
        <v>0</v>
      </c>
    </row>
    <row r="101" spans="1:35" ht="15.75" thickBot="1" x14ac:dyDescent="0.3">
      <c r="A101" s="1"/>
      <c r="B101" s="1"/>
      <c r="C101" s="1"/>
      <c r="D101" s="1"/>
      <c r="E101" s="1"/>
      <c r="F101" s="1" t="s">
        <v>102</v>
      </c>
      <c r="G101" s="1"/>
      <c r="H101" s="1"/>
      <c r="I101" s="24">
        <f>ROUND(SUM(I87:I100),5)</f>
        <v>15668.48</v>
      </c>
      <c r="J101" s="13"/>
      <c r="K101" s="24">
        <f>ROUND(SUM(K87:K100),5)</f>
        <v>-11540.54</v>
      </c>
      <c r="L101" s="13"/>
      <c r="M101" s="24">
        <f>ROUND(SUM(M87:M100),5)</f>
        <v>19882.919999999998</v>
      </c>
      <c r="N101" s="13"/>
      <c r="O101" s="24">
        <f>ROUND(SUM(O87:O100),5)</f>
        <v>3771.12</v>
      </c>
      <c r="P101" s="13"/>
      <c r="Q101" s="24">
        <f>ROUND(SUM(Q87:Q100),5)</f>
        <v>8667.44</v>
      </c>
      <c r="R101" s="13"/>
      <c r="S101" s="24">
        <f>ROUND(SUM(S87:S100),5)</f>
        <v>4450.33</v>
      </c>
      <c r="T101" s="13"/>
      <c r="U101" s="24">
        <f>ROUND(SUM(U87:U100),5)</f>
        <v>22299.15</v>
      </c>
      <c r="V101" s="13"/>
      <c r="W101" s="24">
        <f>ROUND(SUM(W87:W100),5)</f>
        <v>10952.22</v>
      </c>
      <c r="X101" s="13"/>
      <c r="Y101" s="24">
        <f>ROUND(SUM(Y87:Y100),5)</f>
        <v>15785.66</v>
      </c>
      <c r="Z101" s="13"/>
      <c r="AA101" s="24">
        <f>ROUND(SUM(AA87:AA100),5)</f>
        <v>15785.66</v>
      </c>
      <c r="AB101" s="13"/>
      <c r="AC101" s="24">
        <f>ROUND(SUM(AC87:AC100),5)</f>
        <v>15785.66</v>
      </c>
      <c r="AD101" s="13"/>
      <c r="AE101" s="24">
        <f>ROUND(SUM(AE87:AE100),5)</f>
        <v>15785.66</v>
      </c>
      <c r="AF101" s="13"/>
      <c r="AG101" s="24">
        <f>ROUND(SUM(AG87:AG100),5)</f>
        <v>7908.67</v>
      </c>
      <c r="AH101" s="13"/>
      <c r="AI101" s="24">
        <f>ROUND(SUM(AI87:AI100),5)</f>
        <v>110000</v>
      </c>
    </row>
    <row r="102" spans="1:35" x14ac:dyDescent="0.25">
      <c r="A102" s="1"/>
      <c r="B102" s="1"/>
      <c r="C102" s="1"/>
      <c r="D102" s="1"/>
      <c r="E102" s="1" t="s">
        <v>103</v>
      </c>
      <c r="F102" s="1"/>
      <c r="G102" s="1"/>
      <c r="H102" s="1"/>
      <c r="I102" s="13">
        <f>ROUND(I65+I86+I101,5)</f>
        <v>38848.870000000003</v>
      </c>
      <c r="J102" s="13"/>
      <c r="K102" s="13">
        <f>ROUND(K65+K86+K101,5)</f>
        <v>4487.66</v>
      </c>
      <c r="L102" s="13"/>
      <c r="M102" s="13">
        <f>ROUND(M65+M86+M101,5)</f>
        <v>44776.42</v>
      </c>
      <c r="N102" s="13"/>
      <c r="O102" s="13">
        <f>ROUND(O65+O86+O101,5)</f>
        <v>29701.51</v>
      </c>
      <c r="P102" s="13"/>
      <c r="Q102" s="13">
        <f>ROUND(Q65+Q86+Q101,5)</f>
        <v>70159.240000000005</v>
      </c>
      <c r="R102" s="13"/>
      <c r="S102" s="13">
        <f>ROUND(S65+S86+S101,5)</f>
        <v>41645.06</v>
      </c>
      <c r="T102" s="13"/>
      <c r="U102" s="13">
        <f>ROUND(U65+U86+U101,5)</f>
        <v>111049.97</v>
      </c>
      <c r="V102" s="13"/>
      <c r="W102" s="13">
        <f>ROUND(W65+W86+W101,5)</f>
        <v>-1233.76</v>
      </c>
      <c r="X102" s="13"/>
      <c r="Y102" s="13">
        <f>ROUND(Y65+Y86+Y101,5)</f>
        <v>47727.297500000001</v>
      </c>
      <c r="Z102" s="13"/>
      <c r="AA102" s="13">
        <f>ROUND(AA65+AA86+AA101,5)</f>
        <v>40854.254999999997</v>
      </c>
      <c r="AB102" s="13"/>
      <c r="AC102" s="13">
        <f>ROUND(AC65+AC86+AC101,5)</f>
        <v>40585.660000000003</v>
      </c>
      <c r="AD102" s="13"/>
      <c r="AE102" s="13">
        <f>ROUND(AE65+AE86+AE101,5)</f>
        <v>40585.660000000003</v>
      </c>
      <c r="AF102" s="13"/>
      <c r="AG102" s="13">
        <f>ROUND(AG65+AG86+AG101,5)</f>
        <v>-40425.07</v>
      </c>
      <c r="AH102" s="13"/>
      <c r="AI102" s="13">
        <f>ROUND(AI65+AI86+AI101,5)</f>
        <v>410000</v>
      </c>
    </row>
    <row r="103" spans="1:35" x14ac:dyDescent="0.25">
      <c r="A103" s="1"/>
      <c r="B103" s="1"/>
      <c r="C103" s="1"/>
      <c r="D103" s="1"/>
      <c r="E103" s="1" t="s">
        <v>104</v>
      </c>
      <c r="F103" s="1"/>
      <c r="G103" s="1"/>
      <c r="H103" s="1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</row>
    <row r="104" spans="1:35" x14ac:dyDescent="0.25">
      <c r="A104" s="1"/>
      <c r="B104" s="1"/>
      <c r="C104" s="1"/>
      <c r="D104" s="1"/>
      <c r="E104" s="1"/>
      <c r="F104" s="1" t="s">
        <v>105</v>
      </c>
      <c r="G104" s="1"/>
      <c r="H104" s="1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</row>
    <row r="105" spans="1:35" x14ac:dyDescent="0.25">
      <c r="A105" s="1"/>
      <c r="B105" s="1"/>
      <c r="C105" s="1"/>
      <c r="D105" s="1"/>
      <c r="E105" s="1"/>
      <c r="F105" s="1"/>
      <c r="G105" s="1" t="s">
        <v>106</v>
      </c>
      <c r="H105" s="1"/>
      <c r="I105" s="13">
        <v>26838.11</v>
      </c>
      <c r="J105" s="13"/>
      <c r="K105" s="13">
        <v>28514.79</v>
      </c>
      <c r="L105" s="13"/>
      <c r="M105" s="13">
        <v>29401.52</v>
      </c>
      <c r="N105" s="13"/>
      <c r="O105" s="13">
        <v>30925.39</v>
      </c>
      <c r="P105" s="13"/>
      <c r="Q105" s="13">
        <v>26001.58</v>
      </c>
      <c r="R105" s="13"/>
      <c r="S105" s="13">
        <v>41614.769999999997</v>
      </c>
      <c r="T105" s="13"/>
      <c r="U105" s="13">
        <v>26311.49</v>
      </c>
      <c r="V105" s="13"/>
      <c r="W105" s="13">
        <v>25710.59</v>
      </c>
      <c r="X105" s="13"/>
      <c r="Y105" s="13">
        <v>26000</v>
      </c>
      <c r="Z105" s="13"/>
      <c r="AA105" s="13">
        <v>26000</v>
      </c>
      <c r="AB105" s="13"/>
      <c r="AC105" s="13">
        <v>26000</v>
      </c>
      <c r="AD105" s="13"/>
      <c r="AE105" s="13">
        <v>39000</v>
      </c>
      <c r="AF105" s="13"/>
      <c r="AG105" s="13"/>
      <c r="AH105" s="13"/>
      <c r="AI105" s="13">
        <v>314720</v>
      </c>
    </row>
    <row r="106" spans="1:35" x14ac:dyDescent="0.25">
      <c r="A106" s="1"/>
      <c r="B106" s="1"/>
      <c r="C106" s="1"/>
      <c r="D106" s="1"/>
      <c r="E106" s="1"/>
      <c r="F106" s="1"/>
      <c r="G106" s="1" t="s">
        <v>107</v>
      </c>
      <c r="H106" s="1"/>
      <c r="I106" s="13">
        <v>2170.64</v>
      </c>
      <c r="J106" s="13"/>
      <c r="K106" s="13">
        <v>2262.4899999999998</v>
      </c>
      <c r="L106" s="13"/>
      <c r="M106" s="13">
        <v>2331.36</v>
      </c>
      <c r="N106" s="13"/>
      <c r="O106" s="13">
        <v>2444.7600000000002</v>
      </c>
      <c r="P106" s="13"/>
      <c r="Q106" s="13">
        <v>2070.1</v>
      </c>
      <c r="R106" s="13"/>
      <c r="S106" s="13">
        <v>3329.19</v>
      </c>
      <c r="T106" s="13"/>
      <c r="U106" s="13">
        <v>2037.59</v>
      </c>
      <c r="V106" s="13"/>
      <c r="W106" s="13">
        <v>1966.84</v>
      </c>
      <c r="X106" s="13"/>
      <c r="Y106" s="13">
        <f>+Y105*0.0725</f>
        <v>1884.9999999999998</v>
      </c>
      <c r="Z106" s="13"/>
      <c r="AA106" s="13">
        <f>+AA105*0.0725</f>
        <v>1884.9999999999998</v>
      </c>
      <c r="AB106" s="13"/>
      <c r="AC106" s="13">
        <f>+AC105*0.0725</f>
        <v>1884.9999999999998</v>
      </c>
      <c r="AD106" s="13"/>
      <c r="AE106" s="13">
        <f>+AE105*0.0725</f>
        <v>2827.5</v>
      </c>
      <c r="AF106" s="13"/>
      <c r="AG106" s="13"/>
      <c r="AH106" s="13"/>
      <c r="AI106" s="13">
        <v>24076</v>
      </c>
    </row>
    <row r="107" spans="1:35" x14ac:dyDescent="0.25">
      <c r="A107" s="1"/>
      <c r="B107" s="1"/>
      <c r="C107" s="1"/>
      <c r="D107" s="1"/>
      <c r="E107" s="1"/>
      <c r="F107" s="1"/>
      <c r="G107" s="1" t="s">
        <v>108</v>
      </c>
      <c r="H107" s="1"/>
      <c r="I107" s="13">
        <v>4844.71</v>
      </c>
      <c r="J107" s="13"/>
      <c r="K107" s="13">
        <v>4844.71</v>
      </c>
      <c r="L107" s="13"/>
      <c r="M107" s="13">
        <v>6823.94</v>
      </c>
      <c r="N107" s="13"/>
      <c r="O107" s="13">
        <v>7879.77</v>
      </c>
      <c r="P107" s="13"/>
      <c r="Q107" s="13">
        <v>7618.09</v>
      </c>
      <c r="R107" s="13"/>
      <c r="S107" s="13">
        <v>7618.09</v>
      </c>
      <c r="T107" s="13"/>
      <c r="U107" s="13">
        <v>7618.09</v>
      </c>
      <c r="V107" s="13"/>
      <c r="W107" s="13">
        <v>8057.37</v>
      </c>
      <c r="X107" s="13"/>
      <c r="Y107" s="13">
        <v>5087.21</v>
      </c>
      <c r="Z107" s="13"/>
      <c r="AA107" s="13">
        <v>5087.21</v>
      </c>
      <c r="AB107" s="13"/>
      <c r="AC107" s="13">
        <v>5087.21</v>
      </c>
      <c r="AD107" s="13"/>
      <c r="AE107" s="13">
        <v>5087.21</v>
      </c>
      <c r="AF107" s="13"/>
      <c r="AG107" s="13"/>
      <c r="AH107" s="13"/>
      <c r="AI107" s="13">
        <v>64379</v>
      </c>
    </row>
    <row r="108" spans="1:35" x14ac:dyDescent="0.25">
      <c r="A108" s="1"/>
      <c r="B108" s="1"/>
      <c r="C108" s="1"/>
      <c r="D108" s="1"/>
      <c r="E108" s="1"/>
      <c r="F108" s="1"/>
      <c r="G108" s="1" t="s">
        <v>109</v>
      </c>
      <c r="H108" s="1"/>
      <c r="I108" s="13">
        <v>307.25</v>
      </c>
      <c r="J108" s="13"/>
      <c r="K108" s="13">
        <v>321.14</v>
      </c>
      <c r="L108" s="13"/>
      <c r="M108" s="13">
        <v>295.56</v>
      </c>
      <c r="N108" s="13"/>
      <c r="O108" s="13">
        <v>290.79000000000002</v>
      </c>
      <c r="P108" s="13"/>
      <c r="Q108" s="13">
        <v>280.68</v>
      </c>
      <c r="R108" s="13"/>
      <c r="S108" s="13">
        <v>-1286.6300000000001</v>
      </c>
      <c r="T108" s="13"/>
      <c r="U108" s="13">
        <v>380.72</v>
      </c>
      <c r="V108" s="13"/>
      <c r="W108" s="13">
        <v>496.14</v>
      </c>
      <c r="X108" s="13"/>
      <c r="Y108" s="13">
        <f>+Y105*0.03</f>
        <v>780</v>
      </c>
      <c r="Z108" s="13"/>
      <c r="AA108" s="13">
        <f>+AA105*0.03</f>
        <v>780</v>
      </c>
      <c r="AB108" s="13"/>
      <c r="AC108" s="13">
        <f>+AC105*0.03</f>
        <v>780</v>
      </c>
      <c r="AD108" s="13"/>
      <c r="AE108" s="13">
        <f>+AE105*0.03</f>
        <v>1170</v>
      </c>
      <c r="AF108" s="13"/>
      <c r="AG108" s="13"/>
      <c r="AH108" s="13"/>
      <c r="AI108" s="13">
        <v>4650</v>
      </c>
    </row>
    <row r="109" spans="1:35" ht="15.75" thickBot="1" x14ac:dyDescent="0.3">
      <c r="A109" s="1"/>
      <c r="B109" s="1"/>
      <c r="C109" s="1"/>
      <c r="D109" s="1"/>
      <c r="E109" s="1"/>
      <c r="F109" s="1"/>
      <c r="G109" s="1" t="s">
        <v>110</v>
      </c>
      <c r="H109" s="1"/>
      <c r="I109" s="23">
        <v>43.02</v>
      </c>
      <c r="J109" s="13"/>
      <c r="K109" s="23">
        <v>43.02</v>
      </c>
      <c r="L109" s="13"/>
      <c r="M109" s="23">
        <v>43.02</v>
      </c>
      <c r="N109" s="13"/>
      <c r="O109" s="23">
        <v>43.02</v>
      </c>
      <c r="P109" s="13"/>
      <c r="Q109" s="23">
        <v>43.02</v>
      </c>
      <c r="R109" s="13"/>
      <c r="S109" s="23">
        <v>567.61</v>
      </c>
      <c r="T109" s="13"/>
      <c r="U109" s="23">
        <v>567.61</v>
      </c>
      <c r="V109" s="13"/>
      <c r="W109" s="23">
        <v>567.61</v>
      </c>
      <c r="X109" s="13"/>
      <c r="Y109" s="23">
        <v>567.61</v>
      </c>
      <c r="Z109" s="13"/>
      <c r="AA109" s="23">
        <v>567.61</v>
      </c>
      <c r="AB109" s="13"/>
      <c r="AC109" s="23">
        <v>567.61</v>
      </c>
      <c r="AD109" s="13"/>
      <c r="AE109" s="23">
        <v>567.61</v>
      </c>
      <c r="AF109" s="13"/>
      <c r="AG109" s="23"/>
      <c r="AH109" s="13"/>
      <c r="AI109" s="23">
        <v>913</v>
      </c>
    </row>
    <row r="110" spans="1:35" x14ac:dyDescent="0.25">
      <c r="A110" s="1"/>
      <c r="B110" s="1"/>
      <c r="C110" s="1"/>
      <c r="D110" s="1"/>
      <c r="E110" s="1"/>
      <c r="F110" s="1" t="s">
        <v>111</v>
      </c>
      <c r="G110" s="1"/>
      <c r="H110" s="1"/>
      <c r="I110" s="13">
        <f>ROUND(SUM(I104:I109),5)</f>
        <v>34203.730000000003</v>
      </c>
      <c r="J110" s="13"/>
      <c r="K110" s="13">
        <f>ROUND(SUM(K104:K109),5)</f>
        <v>35986.15</v>
      </c>
      <c r="L110" s="13"/>
      <c r="M110" s="13">
        <f>ROUND(SUM(M104:M109),5)</f>
        <v>38895.4</v>
      </c>
      <c r="N110" s="13"/>
      <c r="O110" s="13">
        <f>ROUND(SUM(O104:O109),5)</f>
        <v>41583.730000000003</v>
      </c>
      <c r="P110" s="13"/>
      <c r="Q110" s="13">
        <f>ROUND(SUM(Q104:Q109),5)</f>
        <v>36013.47</v>
      </c>
      <c r="R110" s="13"/>
      <c r="S110" s="13">
        <f>ROUND(SUM(S104:S109),5)</f>
        <v>51843.03</v>
      </c>
      <c r="T110" s="13"/>
      <c r="U110" s="13">
        <f>ROUND(SUM(U104:U109),5)</f>
        <v>36915.5</v>
      </c>
      <c r="V110" s="13"/>
      <c r="W110" s="13">
        <f>ROUND(SUM(W104:W109),5)</f>
        <v>36798.550000000003</v>
      </c>
      <c r="X110" s="13"/>
      <c r="Y110" s="13">
        <f>ROUND(SUM(Y104:Y109),5)</f>
        <v>34319.82</v>
      </c>
      <c r="Z110" s="13"/>
      <c r="AA110" s="13">
        <f>ROUND(SUM(AA104:AA109),5)</f>
        <v>34319.82</v>
      </c>
      <c r="AB110" s="13"/>
      <c r="AC110" s="13">
        <f>ROUND(SUM(AC104:AC109),5)</f>
        <v>34319.82</v>
      </c>
      <c r="AD110" s="13"/>
      <c r="AE110" s="13">
        <f>ROUND(SUM(AE104:AE109),5)</f>
        <v>48652.32</v>
      </c>
      <c r="AF110" s="13"/>
      <c r="AG110" s="13">
        <f>ROUND(SUM(AG104:AG109),5)</f>
        <v>0</v>
      </c>
      <c r="AH110" s="13"/>
      <c r="AI110" s="13">
        <f>ROUND(SUM(AI104:AI109),5)</f>
        <v>408738</v>
      </c>
    </row>
    <row r="111" spans="1:35" x14ac:dyDescent="0.25">
      <c r="A111" s="1"/>
      <c r="B111" s="1"/>
      <c r="C111" s="1"/>
      <c r="D111" s="1"/>
      <c r="E111" s="1"/>
      <c r="F111" s="1" t="s">
        <v>112</v>
      </c>
      <c r="G111" s="1"/>
      <c r="H111" s="1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</row>
    <row r="112" spans="1:35" x14ac:dyDescent="0.25">
      <c r="A112" s="1"/>
      <c r="B112" s="1"/>
      <c r="C112" s="1"/>
      <c r="D112" s="1"/>
      <c r="E112" s="1"/>
      <c r="F112" s="1"/>
      <c r="G112" s="1" t="s">
        <v>113</v>
      </c>
      <c r="H112" s="1"/>
      <c r="I112" s="13">
        <v>396.86</v>
      </c>
      <c r="J112" s="13"/>
      <c r="K112" s="13">
        <v>581.12</v>
      </c>
      <c r="L112" s="13"/>
      <c r="M112" s="13">
        <v>728.32</v>
      </c>
      <c r="N112" s="13"/>
      <c r="O112" s="13">
        <v>878.95</v>
      </c>
      <c r="P112" s="13"/>
      <c r="Q112" s="13">
        <v>1080.1600000000001</v>
      </c>
      <c r="R112" s="13"/>
      <c r="S112" s="13">
        <v>758.81</v>
      </c>
      <c r="T112" s="13"/>
      <c r="U112" s="13">
        <v>0</v>
      </c>
      <c r="V112" s="13"/>
      <c r="W112" s="13">
        <v>0</v>
      </c>
      <c r="X112" s="13"/>
      <c r="Y112" s="13">
        <v>0</v>
      </c>
      <c r="Z112" s="13"/>
      <c r="AA112" s="13">
        <v>0</v>
      </c>
      <c r="AB112" s="13"/>
      <c r="AC112" s="13">
        <v>0</v>
      </c>
      <c r="AD112" s="13"/>
      <c r="AE112" s="13">
        <v>0</v>
      </c>
      <c r="AF112" s="13"/>
      <c r="AG112" s="13"/>
      <c r="AH112" s="13"/>
      <c r="AI112" s="13">
        <v>15000</v>
      </c>
    </row>
    <row r="113" spans="1:35" x14ac:dyDescent="0.25">
      <c r="A113" s="1"/>
      <c r="B113" s="1"/>
      <c r="C113" s="1"/>
      <c r="D113" s="1"/>
      <c r="E113" s="1"/>
      <c r="F113" s="1"/>
      <c r="G113" s="1" t="s">
        <v>114</v>
      </c>
      <c r="H113" s="1"/>
      <c r="I113" s="13">
        <v>37.51</v>
      </c>
      <c r="J113" s="13"/>
      <c r="K113" s="13">
        <v>54.91</v>
      </c>
      <c r="L113" s="13"/>
      <c r="M113" s="13">
        <v>201.17</v>
      </c>
      <c r="N113" s="13"/>
      <c r="O113" s="13">
        <v>83.07</v>
      </c>
      <c r="P113" s="13"/>
      <c r="Q113" s="13">
        <v>102.08</v>
      </c>
      <c r="R113" s="13"/>
      <c r="S113" s="13">
        <v>71.69</v>
      </c>
      <c r="T113" s="13"/>
      <c r="U113" s="13">
        <v>0</v>
      </c>
      <c r="V113" s="13"/>
      <c r="W113" s="13">
        <v>0</v>
      </c>
      <c r="X113" s="13"/>
      <c r="Y113" s="13">
        <v>0</v>
      </c>
      <c r="Z113" s="13"/>
      <c r="AA113" s="13">
        <v>0</v>
      </c>
      <c r="AB113" s="13"/>
      <c r="AC113" s="13">
        <v>0</v>
      </c>
      <c r="AD113" s="13"/>
      <c r="AE113" s="13">
        <v>0</v>
      </c>
      <c r="AF113" s="13"/>
      <c r="AG113" s="13"/>
      <c r="AH113" s="13"/>
      <c r="AI113" s="13">
        <v>1448</v>
      </c>
    </row>
    <row r="114" spans="1:35" ht="15.75" thickBot="1" x14ac:dyDescent="0.3">
      <c r="A114" s="1"/>
      <c r="B114" s="1"/>
      <c r="C114" s="1"/>
      <c r="D114" s="1"/>
      <c r="E114" s="1"/>
      <c r="F114" s="1"/>
      <c r="G114" s="1" t="s">
        <v>115</v>
      </c>
      <c r="H114" s="1"/>
      <c r="I114" s="23">
        <v>2.64</v>
      </c>
      <c r="J114" s="13"/>
      <c r="K114" s="23">
        <v>2.64</v>
      </c>
      <c r="L114" s="13"/>
      <c r="M114" s="23">
        <v>2.64</v>
      </c>
      <c r="N114" s="13"/>
      <c r="O114" s="23">
        <v>2.64</v>
      </c>
      <c r="P114" s="13"/>
      <c r="Q114" s="23">
        <v>2.64</v>
      </c>
      <c r="R114" s="13"/>
      <c r="S114" s="23">
        <v>20.79</v>
      </c>
      <c r="T114" s="13"/>
      <c r="U114" s="23">
        <v>20.79</v>
      </c>
      <c r="V114" s="13"/>
      <c r="W114" s="23">
        <v>20.79</v>
      </c>
      <c r="X114" s="13"/>
      <c r="Y114" s="23">
        <v>20.79</v>
      </c>
      <c r="Z114" s="13"/>
      <c r="AA114" s="23">
        <v>20.79</v>
      </c>
      <c r="AB114" s="13"/>
      <c r="AC114" s="23">
        <v>20.79</v>
      </c>
      <c r="AD114" s="13"/>
      <c r="AE114" s="23">
        <v>20.79</v>
      </c>
      <c r="AF114" s="13"/>
      <c r="AG114" s="23"/>
      <c r="AH114" s="13"/>
      <c r="AI114" s="23">
        <v>44</v>
      </c>
    </row>
    <row r="115" spans="1:35" x14ac:dyDescent="0.25">
      <c r="A115" s="1"/>
      <c r="B115" s="1"/>
      <c r="C115" s="1"/>
      <c r="D115" s="1"/>
      <c r="E115" s="1"/>
      <c r="F115" s="1" t="s">
        <v>116</v>
      </c>
      <c r="G115" s="1"/>
      <c r="H115" s="1"/>
      <c r="I115" s="13">
        <f>ROUND(SUM(I111:I114),5)</f>
        <v>437.01</v>
      </c>
      <c r="J115" s="13"/>
      <c r="K115" s="13">
        <f>ROUND(SUM(K111:K114),5)</f>
        <v>638.66999999999996</v>
      </c>
      <c r="L115" s="13"/>
      <c r="M115" s="13">
        <f>ROUND(SUM(M111:M114),5)</f>
        <v>932.13</v>
      </c>
      <c r="N115" s="13"/>
      <c r="O115" s="13">
        <f>ROUND(SUM(O111:O114),5)</f>
        <v>964.66</v>
      </c>
      <c r="P115" s="13"/>
      <c r="Q115" s="13">
        <f>ROUND(SUM(Q111:Q114),5)</f>
        <v>1184.8800000000001</v>
      </c>
      <c r="R115" s="13"/>
      <c r="S115" s="13">
        <f>ROUND(SUM(S111:S114),5)</f>
        <v>851.29</v>
      </c>
      <c r="T115" s="13"/>
      <c r="U115" s="13">
        <f>ROUND(SUM(U111:U114),5)</f>
        <v>20.79</v>
      </c>
      <c r="V115" s="13"/>
      <c r="W115" s="13">
        <f>ROUND(SUM(W111:W114),5)</f>
        <v>20.79</v>
      </c>
      <c r="X115" s="13"/>
      <c r="Y115" s="13">
        <f>ROUND(SUM(Y111:Y114),5)</f>
        <v>20.79</v>
      </c>
      <c r="Z115" s="13"/>
      <c r="AA115" s="13">
        <f>ROUND(SUM(AA111:AA114),5)</f>
        <v>20.79</v>
      </c>
      <c r="AB115" s="13"/>
      <c r="AC115" s="13">
        <f>ROUND(SUM(AC111:AC114),5)</f>
        <v>20.79</v>
      </c>
      <c r="AD115" s="13"/>
      <c r="AE115" s="13">
        <f>ROUND(SUM(AE111:AE114),5)</f>
        <v>20.79</v>
      </c>
      <c r="AF115" s="13"/>
      <c r="AG115" s="13">
        <f>ROUND(SUM(AG111:AG114),5)</f>
        <v>0</v>
      </c>
      <c r="AH115" s="13"/>
      <c r="AI115" s="13">
        <f>ROUND(SUM(AI111:AI114),5)</f>
        <v>16492</v>
      </c>
    </row>
    <row r="116" spans="1:35" x14ac:dyDescent="0.25">
      <c r="A116" s="1"/>
      <c r="B116" s="1"/>
      <c r="C116" s="1"/>
      <c r="D116" s="1"/>
      <c r="E116" s="1"/>
      <c r="F116" s="1" t="s">
        <v>117</v>
      </c>
      <c r="G116" s="1"/>
      <c r="H116" s="1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</row>
    <row r="117" spans="1:35" x14ac:dyDescent="0.25">
      <c r="A117" s="1"/>
      <c r="B117" s="1"/>
      <c r="C117" s="1"/>
      <c r="D117" s="1"/>
      <c r="E117" s="1"/>
      <c r="F117" s="1"/>
      <c r="G117" s="1" t="s">
        <v>118</v>
      </c>
      <c r="H117" s="1"/>
      <c r="I117" s="13">
        <v>1472.42</v>
      </c>
      <c r="J117" s="13"/>
      <c r="K117" s="13">
        <v>1895.38</v>
      </c>
      <c r="L117" s="13"/>
      <c r="M117" s="13">
        <v>1464.15</v>
      </c>
      <c r="N117" s="13"/>
      <c r="O117" s="13">
        <v>1542.93</v>
      </c>
      <c r="P117" s="13"/>
      <c r="Q117" s="13">
        <v>2070.34</v>
      </c>
      <c r="R117" s="13"/>
      <c r="S117" s="13">
        <v>1627.74</v>
      </c>
      <c r="T117" s="13"/>
      <c r="U117" s="13">
        <v>1502.67</v>
      </c>
      <c r="V117" s="13"/>
      <c r="W117" s="13">
        <v>2024.08</v>
      </c>
      <c r="X117" s="13"/>
      <c r="Y117" s="13">
        <v>3200.25</v>
      </c>
      <c r="Z117" s="13"/>
      <c r="AA117" s="13">
        <v>3200.25</v>
      </c>
      <c r="AB117" s="13"/>
      <c r="AC117" s="13">
        <v>3200.25</v>
      </c>
      <c r="AD117" s="13"/>
      <c r="AE117" s="13">
        <v>3200.25</v>
      </c>
      <c r="AF117" s="13"/>
      <c r="AG117" s="13"/>
      <c r="AH117" s="13"/>
      <c r="AI117" s="13">
        <v>25602</v>
      </c>
    </row>
    <row r="118" spans="1:35" x14ac:dyDescent="0.25">
      <c r="A118" s="1"/>
      <c r="B118" s="1"/>
      <c r="C118" s="1"/>
      <c r="D118" s="1"/>
      <c r="E118" s="1"/>
      <c r="F118" s="1"/>
      <c r="G118" s="1" t="s">
        <v>119</v>
      </c>
      <c r="H118" s="1"/>
      <c r="I118" s="13">
        <v>230</v>
      </c>
      <c r="J118" s="13"/>
      <c r="K118" s="13">
        <v>0</v>
      </c>
      <c r="L118" s="13"/>
      <c r="M118" s="13">
        <v>383.33</v>
      </c>
      <c r="N118" s="13"/>
      <c r="O118" s="13">
        <v>306.67</v>
      </c>
      <c r="P118" s="13"/>
      <c r="Q118" s="13">
        <v>287.5</v>
      </c>
      <c r="R118" s="13"/>
      <c r="S118" s="13">
        <v>0</v>
      </c>
      <c r="T118" s="13"/>
      <c r="U118" s="13">
        <v>230</v>
      </c>
      <c r="V118" s="13"/>
      <c r="W118" s="13">
        <v>517.5</v>
      </c>
      <c r="X118" s="13"/>
      <c r="Y118" s="13">
        <v>343.75</v>
      </c>
      <c r="Z118" s="13"/>
      <c r="AA118" s="13">
        <v>343.75</v>
      </c>
      <c r="AB118" s="13"/>
      <c r="AC118" s="13">
        <v>343.75</v>
      </c>
      <c r="AD118" s="13"/>
      <c r="AE118" s="13">
        <v>343.75</v>
      </c>
      <c r="AF118" s="13"/>
      <c r="AG118" s="13"/>
      <c r="AH118" s="13"/>
      <c r="AI118" s="13">
        <v>2750</v>
      </c>
    </row>
    <row r="119" spans="1:35" x14ac:dyDescent="0.25">
      <c r="A119" s="1"/>
      <c r="B119" s="1"/>
      <c r="C119" s="1"/>
      <c r="D119" s="1"/>
      <c r="E119" s="1"/>
      <c r="F119" s="1"/>
      <c r="G119" s="1" t="s">
        <v>120</v>
      </c>
      <c r="H119" s="1"/>
      <c r="I119" s="13">
        <v>0</v>
      </c>
      <c r="J119" s="13"/>
      <c r="K119" s="13">
        <v>214.5</v>
      </c>
      <c r="L119" s="13"/>
      <c r="M119" s="13">
        <v>0</v>
      </c>
      <c r="N119" s="13"/>
      <c r="O119" s="13">
        <v>0</v>
      </c>
      <c r="P119" s="13"/>
      <c r="Q119" s="13">
        <v>0</v>
      </c>
      <c r="R119" s="13"/>
      <c r="S119" s="13">
        <v>217.5</v>
      </c>
      <c r="T119" s="13"/>
      <c r="U119" s="13">
        <v>0</v>
      </c>
      <c r="V119" s="13"/>
      <c r="W119" s="13">
        <v>0</v>
      </c>
      <c r="X119" s="13"/>
      <c r="Y119" s="13">
        <v>0</v>
      </c>
      <c r="Z119" s="13"/>
      <c r="AA119" s="13">
        <v>0</v>
      </c>
      <c r="AB119" s="13"/>
      <c r="AC119" s="13">
        <v>0</v>
      </c>
      <c r="AD119" s="13"/>
      <c r="AE119" s="13">
        <v>0</v>
      </c>
      <c r="AF119" s="13"/>
      <c r="AG119" s="13"/>
      <c r="AH119" s="13"/>
      <c r="AI119" s="13">
        <v>500</v>
      </c>
    </row>
    <row r="120" spans="1:35" ht="15.75" thickBot="1" x14ac:dyDescent="0.3">
      <c r="A120" s="1"/>
      <c r="B120" s="1"/>
      <c r="C120" s="1"/>
      <c r="D120" s="1"/>
      <c r="E120" s="1"/>
      <c r="F120" s="1"/>
      <c r="G120" s="1" t="s">
        <v>121</v>
      </c>
      <c r="H120" s="1"/>
      <c r="I120" s="23">
        <v>0</v>
      </c>
      <c r="J120" s="13"/>
      <c r="K120" s="23">
        <v>0</v>
      </c>
      <c r="L120" s="13"/>
      <c r="M120" s="23">
        <v>0</v>
      </c>
      <c r="N120" s="13"/>
      <c r="O120" s="23">
        <v>27.96</v>
      </c>
      <c r="P120" s="13"/>
      <c r="Q120" s="23">
        <v>162.21</v>
      </c>
      <c r="R120" s="13"/>
      <c r="S120" s="23">
        <v>572</v>
      </c>
      <c r="T120" s="13"/>
      <c r="U120" s="23">
        <v>6.49</v>
      </c>
      <c r="V120" s="13"/>
      <c r="W120" s="23">
        <v>-572</v>
      </c>
      <c r="X120" s="13"/>
      <c r="Y120" s="23">
        <v>625</v>
      </c>
      <c r="Z120" s="13"/>
      <c r="AA120" s="23">
        <v>625</v>
      </c>
      <c r="AB120" s="13"/>
      <c r="AC120" s="23">
        <v>625</v>
      </c>
      <c r="AD120" s="13"/>
      <c r="AE120" s="23">
        <v>625</v>
      </c>
      <c r="AF120" s="13"/>
      <c r="AG120" s="23"/>
      <c r="AH120" s="13"/>
      <c r="AI120" s="23">
        <v>5000</v>
      </c>
    </row>
    <row r="121" spans="1:35" x14ac:dyDescent="0.25">
      <c r="A121" s="1"/>
      <c r="B121" s="1"/>
      <c r="C121" s="1"/>
      <c r="D121" s="1"/>
      <c r="E121" s="1"/>
      <c r="F121" s="1" t="s">
        <v>122</v>
      </c>
      <c r="G121" s="1"/>
      <c r="H121" s="1"/>
      <c r="I121" s="13">
        <f>ROUND(SUM(I116:I120),5)</f>
        <v>1702.42</v>
      </c>
      <c r="J121" s="13"/>
      <c r="K121" s="13">
        <f>ROUND(SUM(K116:K120),5)</f>
        <v>2109.88</v>
      </c>
      <c r="L121" s="13"/>
      <c r="M121" s="13">
        <f>ROUND(SUM(M116:M120),5)</f>
        <v>1847.48</v>
      </c>
      <c r="N121" s="13"/>
      <c r="O121" s="13">
        <f>ROUND(SUM(O116:O120),5)</f>
        <v>1877.56</v>
      </c>
      <c r="P121" s="13"/>
      <c r="Q121" s="13">
        <f>ROUND(SUM(Q116:Q120),5)</f>
        <v>2520.0500000000002</v>
      </c>
      <c r="R121" s="13"/>
      <c r="S121" s="13">
        <f>ROUND(SUM(S116:S120),5)</f>
        <v>2417.2399999999998</v>
      </c>
      <c r="T121" s="13"/>
      <c r="U121" s="13">
        <f>ROUND(SUM(U116:U120),5)</f>
        <v>1739.16</v>
      </c>
      <c r="V121" s="13"/>
      <c r="W121" s="13">
        <f>ROUND(SUM(W116:W120),5)</f>
        <v>1969.58</v>
      </c>
      <c r="X121" s="13"/>
      <c r="Y121" s="13">
        <f>ROUND(SUM(Y116:Y120),5)</f>
        <v>4169</v>
      </c>
      <c r="Z121" s="13"/>
      <c r="AA121" s="13">
        <f>ROUND(SUM(AA116:AA120),5)</f>
        <v>4169</v>
      </c>
      <c r="AB121" s="13"/>
      <c r="AC121" s="13">
        <f>ROUND(SUM(AC116:AC120),5)</f>
        <v>4169</v>
      </c>
      <c r="AD121" s="13"/>
      <c r="AE121" s="13">
        <f>ROUND(SUM(AE116:AE120),5)</f>
        <v>4169</v>
      </c>
      <c r="AF121" s="13"/>
      <c r="AG121" s="13">
        <f>ROUND(SUM(AG116:AG120),5)</f>
        <v>0</v>
      </c>
      <c r="AH121" s="13"/>
      <c r="AI121" s="13">
        <f>ROUND(SUM(AI116:AI120),5)</f>
        <v>33852</v>
      </c>
    </row>
    <row r="122" spans="1:35" x14ac:dyDescent="0.25">
      <c r="A122" s="1"/>
      <c r="B122" s="1"/>
      <c r="C122" s="1"/>
      <c r="D122" s="1"/>
      <c r="E122" s="1"/>
      <c r="F122" s="1" t="s">
        <v>123</v>
      </c>
      <c r="G122" s="1"/>
      <c r="H122" s="1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</row>
    <row r="123" spans="1:35" x14ac:dyDescent="0.25">
      <c r="A123" s="1"/>
      <c r="B123" s="1"/>
      <c r="C123" s="1"/>
      <c r="D123" s="1"/>
      <c r="E123" s="1"/>
      <c r="F123" s="18"/>
      <c r="G123" s="18" t="s">
        <v>124</v>
      </c>
      <c r="H123" s="18"/>
      <c r="I123" s="30">
        <v>0</v>
      </c>
      <c r="J123" s="30"/>
      <c r="K123" s="30">
        <v>0</v>
      </c>
      <c r="L123" s="30"/>
      <c r="M123" s="30">
        <v>0</v>
      </c>
      <c r="N123" s="30"/>
      <c r="O123" s="30">
        <v>46.71</v>
      </c>
      <c r="P123" s="30"/>
      <c r="Q123" s="30">
        <v>0</v>
      </c>
      <c r="R123" s="30"/>
      <c r="S123" s="30">
        <v>0</v>
      </c>
      <c r="T123" s="30"/>
      <c r="U123" s="30">
        <v>0</v>
      </c>
      <c r="V123" s="30"/>
      <c r="W123" s="30">
        <v>0</v>
      </c>
      <c r="X123" s="30"/>
      <c r="Y123" s="30">
        <v>0</v>
      </c>
      <c r="Z123" s="30"/>
      <c r="AA123" s="30">
        <v>0</v>
      </c>
      <c r="AB123" s="30"/>
      <c r="AC123" s="30">
        <v>0</v>
      </c>
      <c r="AD123" s="30"/>
      <c r="AE123" s="30">
        <v>0</v>
      </c>
      <c r="AF123" s="30"/>
      <c r="AG123" s="30">
        <f>ROUND(SUM(I123:AE123),5)</f>
        <v>46.71</v>
      </c>
      <c r="AH123" s="13"/>
      <c r="AI123" s="13">
        <v>0</v>
      </c>
    </row>
    <row r="124" spans="1:35" ht="15.75" thickBot="1" x14ac:dyDescent="0.3">
      <c r="A124" s="1"/>
      <c r="B124" s="1"/>
      <c r="C124" s="1"/>
      <c r="D124" s="1"/>
      <c r="E124" s="1"/>
      <c r="F124" s="1"/>
      <c r="G124" s="1" t="s">
        <v>125</v>
      </c>
      <c r="H124" s="1"/>
      <c r="I124" s="23">
        <v>400</v>
      </c>
      <c r="J124" s="13"/>
      <c r="K124" s="23">
        <v>446.09</v>
      </c>
      <c r="L124" s="13"/>
      <c r="M124" s="23">
        <v>449.08</v>
      </c>
      <c r="N124" s="13"/>
      <c r="O124" s="23">
        <v>400</v>
      </c>
      <c r="P124" s="13"/>
      <c r="Q124" s="23">
        <v>400</v>
      </c>
      <c r="R124" s="13"/>
      <c r="S124" s="23">
        <v>654.63</v>
      </c>
      <c r="T124" s="13"/>
      <c r="U124" s="23">
        <v>411</v>
      </c>
      <c r="V124" s="13"/>
      <c r="W124" s="23">
        <v>461.75</v>
      </c>
      <c r="X124" s="13"/>
      <c r="Y124" s="23">
        <v>687.5</v>
      </c>
      <c r="Z124" s="13"/>
      <c r="AA124" s="23">
        <v>687.5</v>
      </c>
      <c r="AB124" s="13"/>
      <c r="AC124" s="23">
        <v>687.5</v>
      </c>
      <c r="AD124" s="13"/>
      <c r="AE124" s="23">
        <v>687</v>
      </c>
      <c r="AF124" s="13"/>
      <c r="AG124" s="23"/>
      <c r="AH124" s="13"/>
      <c r="AI124" s="23">
        <v>5500</v>
      </c>
    </row>
    <row r="125" spans="1:35" x14ac:dyDescent="0.25">
      <c r="A125" s="1"/>
      <c r="B125" s="1"/>
      <c r="C125" s="1"/>
      <c r="D125" s="1"/>
      <c r="E125" s="1"/>
      <c r="F125" s="1" t="s">
        <v>126</v>
      </c>
      <c r="G125" s="1"/>
      <c r="H125" s="1"/>
      <c r="I125" s="13">
        <f>ROUND(SUM(I122:I124),5)</f>
        <v>400</v>
      </c>
      <c r="J125" s="13"/>
      <c r="K125" s="13">
        <f>ROUND(SUM(K122:K124),5)</f>
        <v>446.09</v>
      </c>
      <c r="L125" s="13"/>
      <c r="M125" s="13">
        <f>ROUND(SUM(M122:M124),5)</f>
        <v>449.08</v>
      </c>
      <c r="N125" s="13"/>
      <c r="O125" s="13">
        <f>ROUND(SUM(O122:O124),5)</f>
        <v>446.71</v>
      </c>
      <c r="P125" s="13"/>
      <c r="Q125" s="13">
        <f>ROUND(SUM(Q122:Q124),5)</f>
        <v>400</v>
      </c>
      <c r="R125" s="13"/>
      <c r="S125" s="13">
        <f>ROUND(SUM(S122:S124),5)</f>
        <v>654.63</v>
      </c>
      <c r="T125" s="13"/>
      <c r="U125" s="13">
        <f>ROUND(SUM(U122:U124),5)</f>
        <v>411</v>
      </c>
      <c r="V125" s="13"/>
      <c r="W125" s="13">
        <f>ROUND(SUM(W122:W124),5)</f>
        <v>461.75</v>
      </c>
      <c r="X125" s="13"/>
      <c r="Y125" s="13">
        <f>ROUND(SUM(Y122:Y124),5)</f>
        <v>687.5</v>
      </c>
      <c r="Z125" s="13"/>
      <c r="AA125" s="13">
        <f>ROUND(SUM(AA122:AA124),5)</f>
        <v>687.5</v>
      </c>
      <c r="AB125" s="13"/>
      <c r="AC125" s="13">
        <f>ROUND(SUM(AC122:AC124),5)</f>
        <v>687.5</v>
      </c>
      <c r="AD125" s="13"/>
      <c r="AE125" s="13">
        <f>ROUND(SUM(AE122:AE124),5)</f>
        <v>687</v>
      </c>
      <c r="AF125" s="13"/>
      <c r="AG125" s="13">
        <f>ROUND(SUM(AG122:AG124),5)</f>
        <v>46.71</v>
      </c>
      <c r="AH125" s="13"/>
      <c r="AI125" s="13">
        <f>ROUND(SUM(AI122:AI124),5)</f>
        <v>5500</v>
      </c>
    </row>
    <row r="126" spans="1:35" x14ac:dyDescent="0.25">
      <c r="A126" s="1"/>
      <c r="B126" s="1"/>
      <c r="C126" s="1"/>
      <c r="D126" s="1"/>
      <c r="E126" s="1"/>
      <c r="F126" s="1" t="s">
        <v>127</v>
      </c>
      <c r="G126" s="1"/>
      <c r="H126" s="1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</row>
    <row r="127" spans="1:35" x14ac:dyDescent="0.25">
      <c r="A127" s="1"/>
      <c r="B127" s="1"/>
      <c r="C127" s="1"/>
      <c r="D127" s="1"/>
      <c r="E127" s="1"/>
      <c r="F127" s="1"/>
      <c r="G127" s="1" t="s">
        <v>128</v>
      </c>
      <c r="H127" s="1"/>
      <c r="I127" s="13">
        <v>163.15</v>
      </c>
      <c r="J127" s="13"/>
      <c r="K127" s="13">
        <v>51.66</v>
      </c>
      <c r="L127" s="13"/>
      <c r="M127" s="13">
        <v>153.94999999999999</v>
      </c>
      <c r="N127" s="13"/>
      <c r="O127" s="13">
        <v>0</v>
      </c>
      <c r="P127" s="13"/>
      <c r="Q127" s="13">
        <v>1227.8800000000001</v>
      </c>
      <c r="R127" s="13"/>
      <c r="S127" s="13">
        <v>1327.35</v>
      </c>
      <c r="T127" s="13"/>
      <c r="U127" s="13">
        <v>1246.75</v>
      </c>
      <c r="V127" s="13"/>
      <c r="W127" s="13">
        <v>212.41</v>
      </c>
      <c r="X127" s="13"/>
      <c r="Y127" s="13">
        <v>1875</v>
      </c>
      <c r="Z127" s="13"/>
      <c r="AA127" s="13">
        <v>1875</v>
      </c>
      <c r="AB127" s="13"/>
      <c r="AC127" s="13">
        <v>1875</v>
      </c>
      <c r="AD127" s="13"/>
      <c r="AE127" s="13">
        <v>1875</v>
      </c>
      <c r="AF127" s="13"/>
      <c r="AG127" s="13"/>
      <c r="AH127" s="13"/>
      <c r="AI127" s="13">
        <v>15000</v>
      </c>
    </row>
    <row r="128" spans="1:35" x14ac:dyDescent="0.25">
      <c r="A128" s="1"/>
      <c r="B128" s="1"/>
      <c r="C128" s="1"/>
      <c r="D128" s="1"/>
      <c r="E128" s="1"/>
      <c r="F128" s="1"/>
      <c r="G128" s="1" t="s">
        <v>129</v>
      </c>
      <c r="H128" s="1"/>
      <c r="I128" s="13">
        <v>11208.5</v>
      </c>
      <c r="J128" s="13"/>
      <c r="K128" s="13">
        <v>3119</v>
      </c>
      <c r="L128" s="13"/>
      <c r="M128" s="13">
        <v>17478.25</v>
      </c>
      <c r="N128" s="13"/>
      <c r="O128" s="13">
        <v>-3049</v>
      </c>
      <c r="P128" s="13"/>
      <c r="Q128" s="13">
        <v>10040.91</v>
      </c>
      <c r="R128" s="13"/>
      <c r="S128" s="13">
        <v>8118.25</v>
      </c>
      <c r="T128" s="13"/>
      <c r="U128" s="13">
        <v>9886.09</v>
      </c>
      <c r="V128" s="13"/>
      <c r="W128" s="13">
        <v>13517.68</v>
      </c>
      <c r="X128" s="13"/>
      <c r="Y128" s="13">
        <v>8789.9599999999991</v>
      </c>
      <c r="Z128" s="13"/>
      <c r="AA128" s="13">
        <v>8789.9599999999991</v>
      </c>
      <c r="AB128" s="13"/>
      <c r="AC128" s="13">
        <v>8789.9599999999991</v>
      </c>
      <c r="AD128" s="13"/>
      <c r="AE128" s="13">
        <v>8789.9599999999991</v>
      </c>
      <c r="AF128" s="13"/>
      <c r="AG128" s="13"/>
      <c r="AH128" s="13"/>
      <c r="AI128" s="13">
        <v>50000</v>
      </c>
    </row>
    <row r="129" spans="1:35" x14ac:dyDescent="0.25">
      <c r="A129" s="1"/>
      <c r="B129" s="1"/>
      <c r="C129" s="1"/>
      <c r="D129" s="1"/>
      <c r="E129" s="1"/>
      <c r="F129" s="1"/>
      <c r="G129" s="1" t="s">
        <v>130</v>
      </c>
      <c r="H129" s="1"/>
      <c r="I129" s="13">
        <v>5384.41</v>
      </c>
      <c r="J129" s="13"/>
      <c r="K129" s="13">
        <v>5384.41</v>
      </c>
      <c r="L129" s="13"/>
      <c r="M129" s="13">
        <v>5384.41</v>
      </c>
      <c r="N129" s="13"/>
      <c r="O129" s="13">
        <v>5436.75</v>
      </c>
      <c r="P129" s="13"/>
      <c r="Q129" s="13">
        <v>5892.96</v>
      </c>
      <c r="R129" s="13"/>
      <c r="S129" s="13">
        <v>5436.75</v>
      </c>
      <c r="T129" s="13"/>
      <c r="U129" s="13">
        <v>5420.16</v>
      </c>
      <c r="V129" s="13"/>
      <c r="W129" s="13">
        <v>5420.16</v>
      </c>
      <c r="X129" s="13"/>
      <c r="Y129" s="13">
        <v>8875</v>
      </c>
      <c r="Z129" s="13"/>
      <c r="AA129" s="13">
        <v>8875</v>
      </c>
      <c r="AB129" s="13"/>
      <c r="AC129" s="13">
        <v>8875</v>
      </c>
      <c r="AD129" s="13"/>
      <c r="AE129" s="13">
        <v>8875</v>
      </c>
      <c r="AF129" s="13"/>
      <c r="AG129" s="13"/>
      <c r="AH129" s="13"/>
      <c r="AI129" s="13">
        <v>71000</v>
      </c>
    </row>
    <row r="130" spans="1:35" x14ac:dyDescent="0.25">
      <c r="A130" s="1"/>
      <c r="B130" s="1"/>
      <c r="C130" s="1"/>
      <c r="D130" s="1"/>
      <c r="E130" s="1"/>
      <c r="F130" s="1"/>
      <c r="G130" s="1" t="s">
        <v>131</v>
      </c>
      <c r="H130" s="1"/>
      <c r="I130" s="13">
        <v>331</v>
      </c>
      <c r="J130" s="13"/>
      <c r="K130" s="13">
        <v>0</v>
      </c>
      <c r="L130" s="13"/>
      <c r="M130" s="13">
        <v>0</v>
      </c>
      <c r="N130" s="13"/>
      <c r="O130" s="13">
        <v>0</v>
      </c>
      <c r="P130" s="13"/>
      <c r="Q130" s="13">
        <v>250</v>
      </c>
      <c r="R130" s="13"/>
      <c r="S130" s="13">
        <v>0</v>
      </c>
      <c r="T130" s="13"/>
      <c r="U130" s="13">
        <v>0</v>
      </c>
      <c r="V130" s="13"/>
      <c r="W130" s="13">
        <v>160</v>
      </c>
      <c r="X130" s="13"/>
      <c r="Y130" s="13">
        <v>312.5</v>
      </c>
      <c r="Z130" s="13"/>
      <c r="AA130" s="13">
        <v>312.5</v>
      </c>
      <c r="AB130" s="13"/>
      <c r="AC130" s="13">
        <v>312.5</v>
      </c>
      <c r="AD130" s="13"/>
      <c r="AE130" s="13">
        <v>312.5</v>
      </c>
      <c r="AF130" s="13"/>
      <c r="AG130" s="13"/>
      <c r="AH130" s="13"/>
      <c r="AI130" s="13">
        <v>2500</v>
      </c>
    </row>
    <row r="131" spans="1:35" x14ac:dyDescent="0.25">
      <c r="A131" s="1"/>
      <c r="B131" s="1"/>
      <c r="C131" s="1"/>
      <c r="D131" s="1"/>
      <c r="E131" s="1"/>
      <c r="F131" s="1"/>
      <c r="G131" s="1" t="s">
        <v>132</v>
      </c>
      <c r="H131" s="1"/>
      <c r="I131" s="13">
        <v>259.99</v>
      </c>
      <c r="J131" s="13"/>
      <c r="K131" s="13">
        <v>1246.9100000000001</v>
      </c>
      <c r="L131" s="13"/>
      <c r="M131" s="13">
        <v>2010.21</v>
      </c>
      <c r="N131" s="13"/>
      <c r="O131" s="13">
        <v>1740.05</v>
      </c>
      <c r="P131" s="13"/>
      <c r="Q131" s="13">
        <v>37.99</v>
      </c>
      <c r="R131" s="13"/>
      <c r="S131" s="13">
        <v>0</v>
      </c>
      <c r="T131" s="13"/>
      <c r="U131" s="13">
        <v>2745.28</v>
      </c>
      <c r="V131" s="13"/>
      <c r="W131" s="13">
        <v>2445.5100000000002</v>
      </c>
      <c r="X131" s="13"/>
      <c r="Y131" s="13">
        <v>1310.74</v>
      </c>
      <c r="Z131" s="13"/>
      <c r="AA131" s="13">
        <v>1310.74</v>
      </c>
      <c r="AB131" s="13"/>
      <c r="AC131" s="13">
        <v>1310.74</v>
      </c>
      <c r="AD131" s="13"/>
      <c r="AE131" s="13">
        <v>1310.74</v>
      </c>
      <c r="AF131" s="13"/>
      <c r="AG131" s="13"/>
      <c r="AH131" s="13"/>
      <c r="AI131" s="13">
        <v>1000</v>
      </c>
    </row>
    <row r="132" spans="1:35" x14ac:dyDescent="0.25">
      <c r="A132" s="1"/>
      <c r="B132" s="1"/>
      <c r="C132" s="1"/>
      <c r="D132" s="1"/>
      <c r="E132" s="1"/>
      <c r="F132" s="1"/>
      <c r="G132" s="1" t="s">
        <v>133</v>
      </c>
      <c r="H132" s="1"/>
      <c r="I132" s="13">
        <v>5665.63</v>
      </c>
      <c r="J132" s="13"/>
      <c r="K132" s="13">
        <v>1839.81</v>
      </c>
      <c r="L132" s="13"/>
      <c r="M132" s="13">
        <v>2188.98</v>
      </c>
      <c r="N132" s="13"/>
      <c r="O132" s="13">
        <v>3552.69</v>
      </c>
      <c r="P132" s="13"/>
      <c r="Q132" s="13">
        <v>1176.45</v>
      </c>
      <c r="R132" s="13"/>
      <c r="S132" s="13">
        <v>2145.98</v>
      </c>
      <c r="T132" s="13"/>
      <c r="U132" s="13">
        <v>-5640.78</v>
      </c>
      <c r="V132" s="13"/>
      <c r="W132" s="13">
        <v>1806.91</v>
      </c>
      <c r="X132" s="13"/>
      <c r="Y132" s="13">
        <v>1591.96</v>
      </c>
      <c r="Z132" s="13"/>
      <c r="AA132" s="13">
        <v>1591.96</v>
      </c>
      <c r="AB132" s="13"/>
      <c r="AC132" s="13">
        <v>1591.96</v>
      </c>
      <c r="AD132" s="13"/>
      <c r="AE132" s="13">
        <v>1591.96</v>
      </c>
      <c r="AF132" s="13"/>
      <c r="AG132" s="13"/>
      <c r="AH132" s="13"/>
      <c r="AI132" s="13">
        <v>9000</v>
      </c>
    </row>
    <row r="133" spans="1:35" x14ac:dyDescent="0.25">
      <c r="A133" s="1"/>
      <c r="B133" s="1"/>
      <c r="C133" s="1"/>
      <c r="D133" s="1"/>
      <c r="E133" s="1"/>
      <c r="F133" s="1"/>
      <c r="G133" s="1" t="s">
        <v>134</v>
      </c>
      <c r="H133" s="1"/>
      <c r="I133" s="13">
        <v>0</v>
      </c>
      <c r="J133" s="13"/>
      <c r="K133" s="13">
        <v>0</v>
      </c>
      <c r="L133" s="13"/>
      <c r="M133" s="13">
        <v>450</v>
      </c>
      <c r="N133" s="13"/>
      <c r="O133" s="13">
        <v>0</v>
      </c>
      <c r="P133" s="13"/>
      <c r="Q133" s="13">
        <v>0</v>
      </c>
      <c r="R133" s="13"/>
      <c r="S133" s="13">
        <v>0</v>
      </c>
      <c r="T133" s="13"/>
      <c r="U133" s="13">
        <v>0</v>
      </c>
      <c r="V133" s="13"/>
      <c r="W133" s="13">
        <v>30.24</v>
      </c>
      <c r="X133" s="13"/>
      <c r="Y133" s="13">
        <v>250</v>
      </c>
      <c r="Z133" s="13"/>
      <c r="AA133" s="13">
        <v>250</v>
      </c>
      <c r="AB133" s="13"/>
      <c r="AC133" s="13">
        <v>250</v>
      </c>
      <c r="AD133" s="13"/>
      <c r="AE133" s="13">
        <v>250</v>
      </c>
      <c r="AF133" s="13"/>
      <c r="AG133" s="13"/>
      <c r="AH133" s="13"/>
      <c r="AI133" s="13">
        <v>2000</v>
      </c>
    </row>
    <row r="134" spans="1:35" x14ac:dyDescent="0.25">
      <c r="A134" s="1"/>
      <c r="B134" s="1"/>
      <c r="C134" s="1"/>
      <c r="D134" s="1"/>
      <c r="E134" s="1"/>
      <c r="F134" s="1"/>
      <c r="G134" s="1" t="s">
        <v>135</v>
      </c>
      <c r="H134" s="1"/>
      <c r="I134" s="13">
        <v>0</v>
      </c>
      <c r="J134" s="13"/>
      <c r="K134" s="13">
        <v>181.96</v>
      </c>
      <c r="L134" s="13"/>
      <c r="M134" s="13">
        <v>245.49</v>
      </c>
      <c r="N134" s="13"/>
      <c r="O134" s="13">
        <v>1109.0999999999999</v>
      </c>
      <c r="P134" s="13"/>
      <c r="Q134" s="13">
        <v>433.01</v>
      </c>
      <c r="R134" s="13"/>
      <c r="S134" s="13">
        <v>28.57</v>
      </c>
      <c r="T134" s="13"/>
      <c r="U134" s="13">
        <v>695.26</v>
      </c>
      <c r="V134" s="13"/>
      <c r="W134" s="13">
        <v>1048.55</v>
      </c>
      <c r="X134" s="13"/>
      <c r="Y134" s="13">
        <v>625</v>
      </c>
      <c r="Z134" s="13"/>
      <c r="AA134" s="13">
        <v>625</v>
      </c>
      <c r="AB134" s="13"/>
      <c r="AC134" s="13">
        <v>625</v>
      </c>
      <c r="AD134" s="13"/>
      <c r="AE134" s="13">
        <v>625</v>
      </c>
      <c r="AF134" s="13"/>
      <c r="AG134" s="13"/>
      <c r="AH134" s="13"/>
      <c r="AI134" s="13">
        <v>5000</v>
      </c>
    </row>
    <row r="135" spans="1:35" ht="15.75" thickBot="1" x14ac:dyDescent="0.3">
      <c r="A135" s="1"/>
      <c r="B135" s="1"/>
      <c r="C135" s="1"/>
      <c r="D135" s="1"/>
      <c r="E135" s="1"/>
      <c r="F135" s="1"/>
      <c r="G135" s="1" t="s">
        <v>342</v>
      </c>
      <c r="H135" s="1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>
        <v>150</v>
      </c>
    </row>
    <row r="136" spans="1:35" ht="15.75" thickBot="1" x14ac:dyDescent="0.3">
      <c r="A136" s="1"/>
      <c r="B136" s="1"/>
      <c r="C136" s="1"/>
      <c r="D136" s="1"/>
      <c r="E136" s="1"/>
      <c r="F136" s="1" t="s">
        <v>136</v>
      </c>
      <c r="G136" s="1"/>
      <c r="H136" s="1"/>
      <c r="I136" s="24">
        <f>ROUND(SUM(I126:I135),5)</f>
        <v>23012.68</v>
      </c>
      <c r="J136" s="13"/>
      <c r="K136" s="24">
        <f>ROUND(SUM(K126:K135),5)</f>
        <v>11823.75</v>
      </c>
      <c r="L136" s="13"/>
      <c r="M136" s="24">
        <f>ROUND(SUM(M126:M135),5)</f>
        <v>27911.29</v>
      </c>
      <c r="N136" s="13"/>
      <c r="O136" s="24">
        <f>ROUND(SUM(O126:O135),5)</f>
        <v>8789.59</v>
      </c>
      <c r="P136" s="13"/>
      <c r="Q136" s="24">
        <f>ROUND(SUM(Q126:Q135),5)</f>
        <v>19059.2</v>
      </c>
      <c r="R136" s="13"/>
      <c r="S136" s="24">
        <f>ROUND(SUM(S126:S135),5)</f>
        <v>17056.900000000001</v>
      </c>
      <c r="T136" s="13"/>
      <c r="U136" s="24">
        <f>ROUND(SUM(U126:U135),5)</f>
        <v>14352.76</v>
      </c>
      <c r="V136" s="13"/>
      <c r="W136" s="24">
        <f>ROUND(SUM(W126:W135),5)</f>
        <v>24641.46</v>
      </c>
      <c r="X136" s="13"/>
      <c r="Y136" s="24">
        <f>ROUND(SUM(Y126:Y135),5)</f>
        <v>23630.16</v>
      </c>
      <c r="Z136" s="13"/>
      <c r="AA136" s="24">
        <f>ROUND(SUM(AA126:AA135),5)</f>
        <v>23630.16</v>
      </c>
      <c r="AB136" s="13"/>
      <c r="AC136" s="24">
        <f>ROUND(SUM(AC126:AC135),5)</f>
        <v>23630.16</v>
      </c>
      <c r="AD136" s="13"/>
      <c r="AE136" s="24">
        <f>ROUND(SUM(AE126:AE135),5)</f>
        <v>23630.16</v>
      </c>
      <c r="AF136" s="13"/>
      <c r="AG136" s="24">
        <f>ROUND(SUM(AG126:AG135),5)</f>
        <v>0</v>
      </c>
      <c r="AH136" s="13"/>
      <c r="AI136" s="24">
        <f>ROUND(SUM(AI126:AI135),5)</f>
        <v>155650</v>
      </c>
    </row>
    <row r="137" spans="1:35" x14ac:dyDescent="0.25">
      <c r="A137" s="1"/>
      <c r="B137" s="1"/>
      <c r="C137" s="1"/>
      <c r="D137" s="1"/>
      <c r="E137" s="1" t="s">
        <v>137</v>
      </c>
      <c r="F137" s="1"/>
      <c r="G137" s="1"/>
      <c r="H137" s="1"/>
      <c r="I137" s="13">
        <f>ROUND(I103+I110+I115+I121+I125+I136,5)</f>
        <v>59755.839999999997</v>
      </c>
      <c r="J137" s="13"/>
      <c r="K137" s="13">
        <f>ROUND(K103+K110+K115+K121+K125+K136,5)</f>
        <v>51004.54</v>
      </c>
      <c r="L137" s="13"/>
      <c r="M137" s="13">
        <f>ROUND(M103+M110+M115+M121+M125+M136,5)</f>
        <v>70035.38</v>
      </c>
      <c r="N137" s="13"/>
      <c r="O137" s="13">
        <f>ROUND(O103+O110+O115+O121+O125+O136,5)</f>
        <v>53662.25</v>
      </c>
      <c r="P137" s="13"/>
      <c r="Q137" s="13">
        <f>ROUND(Q103+Q110+Q115+Q121+Q125+Q136,5)</f>
        <v>59177.599999999999</v>
      </c>
      <c r="R137" s="13"/>
      <c r="S137" s="13">
        <f>ROUND(S103+S110+S115+S121+S125+S136,5)</f>
        <v>72823.09</v>
      </c>
      <c r="T137" s="13"/>
      <c r="U137" s="13">
        <f>ROUND(U103+U110+U115+U121+U125+U136,5)</f>
        <v>53439.21</v>
      </c>
      <c r="V137" s="13"/>
      <c r="W137" s="13">
        <f>ROUND(W103+W110+W115+W121+W125+W136,5)</f>
        <v>63892.13</v>
      </c>
      <c r="X137" s="13"/>
      <c r="Y137" s="13">
        <f>ROUND(Y103+Y110+Y115+Y121+Y125+Y136,5)</f>
        <v>62827.27</v>
      </c>
      <c r="Z137" s="13"/>
      <c r="AA137" s="13">
        <f>ROUND(AA103+AA110+AA115+AA121+AA125+AA136,5)</f>
        <v>62827.27</v>
      </c>
      <c r="AB137" s="13"/>
      <c r="AC137" s="13">
        <f>ROUND(AC103+AC110+AC115+AC121+AC125+AC136,5)</f>
        <v>62827.27</v>
      </c>
      <c r="AD137" s="13"/>
      <c r="AE137" s="13">
        <f>ROUND(AE103+AE110+AE115+AE121+AE125+AE136,5)</f>
        <v>77159.27</v>
      </c>
      <c r="AF137" s="13"/>
      <c r="AG137" s="13">
        <f>ROUND(AG103+AG110+AG115+AG121+AG125+AG136,5)</f>
        <v>46.71</v>
      </c>
      <c r="AH137" s="13"/>
      <c r="AI137" s="13">
        <f>ROUND(AI103+AI110+AI115+AI121+AI125+AI136,5)</f>
        <v>620232</v>
      </c>
    </row>
    <row r="138" spans="1:35" x14ac:dyDescent="0.25">
      <c r="A138" s="1"/>
      <c r="B138" s="1"/>
      <c r="C138" s="1"/>
      <c r="D138" s="1"/>
      <c r="E138" s="1" t="s">
        <v>138</v>
      </c>
      <c r="F138" s="1"/>
      <c r="G138" s="1"/>
      <c r="H138" s="1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</row>
    <row r="139" spans="1:35" x14ac:dyDescent="0.25">
      <c r="A139" s="1"/>
      <c r="B139" s="1"/>
      <c r="C139" s="1"/>
      <c r="D139" s="1"/>
      <c r="E139" s="1"/>
      <c r="F139" s="1" t="s">
        <v>139</v>
      </c>
      <c r="G139" s="1"/>
      <c r="H139" s="1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</row>
    <row r="140" spans="1:35" x14ac:dyDescent="0.25">
      <c r="A140" s="1"/>
      <c r="B140" s="1"/>
      <c r="C140" s="1"/>
      <c r="D140" s="1"/>
      <c r="E140" s="1"/>
      <c r="F140" s="1"/>
      <c r="G140" s="1" t="s">
        <v>140</v>
      </c>
      <c r="H140" s="1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</row>
    <row r="141" spans="1:35" x14ac:dyDescent="0.25">
      <c r="A141" s="1"/>
      <c r="B141" s="1"/>
      <c r="C141" s="1"/>
      <c r="D141" s="1"/>
      <c r="E141" s="1"/>
      <c r="F141" s="1"/>
      <c r="G141" s="1"/>
      <c r="H141" s="1" t="s">
        <v>141</v>
      </c>
      <c r="I141" s="13">
        <v>-2805</v>
      </c>
      <c r="J141" s="13"/>
      <c r="K141" s="13">
        <v>-6240</v>
      </c>
      <c r="L141" s="13"/>
      <c r="M141" s="13">
        <v>-1170</v>
      </c>
      <c r="N141" s="13"/>
      <c r="O141" s="13">
        <v>-22725</v>
      </c>
      <c r="P141" s="13"/>
      <c r="Q141" s="13">
        <v>-6240</v>
      </c>
      <c r="R141" s="13"/>
      <c r="S141" s="13">
        <v>-2010</v>
      </c>
      <c r="T141" s="13"/>
      <c r="U141" s="13">
        <v>-12875</v>
      </c>
      <c r="V141" s="13"/>
      <c r="W141" s="13">
        <v>-5732.18</v>
      </c>
      <c r="X141" s="13"/>
      <c r="Y141" s="13">
        <v>0</v>
      </c>
      <c r="Z141" s="13"/>
      <c r="AA141" s="13">
        <v>0</v>
      </c>
      <c r="AB141" s="13"/>
      <c r="AC141" s="13">
        <v>0</v>
      </c>
      <c r="AD141" s="13"/>
      <c r="AE141" s="13">
        <v>0</v>
      </c>
      <c r="AF141" s="13"/>
      <c r="AG141" s="13"/>
      <c r="AH141" s="13"/>
      <c r="AI141" s="13">
        <v>-30000</v>
      </c>
    </row>
    <row r="142" spans="1:35" ht="15.75" thickBot="1" x14ac:dyDescent="0.3">
      <c r="A142" s="1"/>
      <c r="B142" s="1"/>
      <c r="C142" s="1"/>
      <c r="D142" s="1"/>
      <c r="E142" s="1"/>
      <c r="F142" s="1"/>
      <c r="G142" s="1"/>
      <c r="H142" s="1" t="s">
        <v>142</v>
      </c>
      <c r="I142" s="23">
        <v>64836.21</v>
      </c>
      <c r="J142" s="13"/>
      <c r="K142" s="23">
        <v>57970.01</v>
      </c>
      <c r="L142" s="13"/>
      <c r="M142" s="23">
        <v>87248.31</v>
      </c>
      <c r="N142" s="13"/>
      <c r="O142" s="23">
        <v>68647.67</v>
      </c>
      <c r="P142" s="13"/>
      <c r="Q142" s="23">
        <v>70004.53</v>
      </c>
      <c r="R142" s="13"/>
      <c r="S142" s="23">
        <v>98963.78</v>
      </c>
      <c r="T142" s="13"/>
      <c r="U142" s="23">
        <v>63369.1</v>
      </c>
      <c r="V142" s="13"/>
      <c r="W142" s="23">
        <v>78954.960000000006</v>
      </c>
      <c r="X142" s="13"/>
      <c r="Y142" s="23">
        <v>80000</v>
      </c>
      <c r="Z142" s="13"/>
      <c r="AA142" s="23">
        <v>80000</v>
      </c>
      <c r="AB142" s="13"/>
      <c r="AC142" s="23">
        <v>80000</v>
      </c>
      <c r="AD142" s="13"/>
      <c r="AE142" s="23">
        <v>120000</v>
      </c>
      <c r="AF142" s="13"/>
      <c r="AG142" s="23"/>
      <c r="AH142" s="13"/>
      <c r="AI142" s="23">
        <v>750000</v>
      </c>
    </row>
    <row r="143" spans="1:35" x14ac:dyDescent="0.25">
      <c r="A143" s="1"/>
      <c r="B143" s="1"/>
      <c r="C143" s="1"/>
      <c r="D143" s="1"/>
      <c r="E143" s="1"/>
      <c r="F143" s="1"/>
      <c r="G143" s="1" t="s">
        <v>143</v>
      </c>
      <c r="H143" s="1"/>
      <c r="I143" s="13">
        <f>ROUND(SUM(I140:I142),5)</f>
        <v>62031.21</v>
      </c>
      <c r="J143" s="13"/>
      <c r="K143" s="13">
        <f>ROUND(SUM(K140:K142),5)</f>
        <v>51730.01</v>
      </c>
      <c r="L143" s="13"/>
      <c r="M143" s="13">
        <f>ROUND(SUM(M140:M142),5)</f>
        <v>86078.31</v>
      </c>
      <c r="N143" s="13"/>
      <c r="O143" s="13">
        <f>ROUND(SUM(O140:O142),5)</f>
        <v>45922.67</v>
      </c>
      <c r="P143" s="13"/>
      <c r="Q143" s="13">
        <f>ROUND(SUM(Q140:Q142),5)</f>
        <v>63764.53</v>
      </c>
      <c r="R143" s="13"/>
      <c r="S143" s="13">
        <f>ROUND(SUM(S140:S142),5)</f>
        <v>96953.78</v>
      </c>
      <c r="T143" s="13"/>
      <c r="U143" s="13">
        <f>ROUND(SUM(U140:U142),5)</f>
        <v>50494.1</v>
      </c>
      <c r="V143" s="13"/>
      <c r="W143" s="13">
        <f>ROUND(SUM(W140:W142),5)</f>
        <v>73222.78</v>
      </c>
      <c r="X143" s="13"/>
      <c r="Y143" s="13">
        <f>ROUND(SUM(Y140:Y142),5)</f>
        <v>80000</v>
      </c>
      <c r="Z143" s="13"/>
      <c r="AA143" s="13">
        <f>ROUND(SUM(AA140:AA142),5)</f>
        <v>80000</v>
      </c>
      <c r="AB143" s="13"/>
      <c r="AC143" s="13">
        <f>ROUND(SUM(AC140:AC142),5)</f>
        <v>80000</v>
      </c>
      <c r="AD143" s="13"/>
      <c r="AE143" s="13">
        <f>ROUND(SUM(AE140:AE142),5)</f>
        <v>120000</v>
      </c>
      <c r="AF143" s="13"/>
      <c r="AG143" s="13">
        <f>ROUND(SUM(AG140:AG142),5)</f>
        <v>0</v>
      </c>
      <c r="AH143" s="13"/>
      <c r="AI143" s="13">
        <f>ROUND(SUM(AI140:AI142),5)</f>
        <v>720000</v>
      </c>
    </row>
    <row r="144" spans="1:35" x14ac:dyDescent="0.25">
      <c r="A144" s="1"/>
      <c r="B144" s="1"/>
      <c r="C144" s="1"/>
      <c r="D144" s="1"/>
      <c r="E144" s="1"/>
      <c r="F144" s="1"/>
      <c r="G144" s="1" t="s">
        <v>144</v>
      </c>
      <c r="H144" s="1"/>
      <c r="I144" s="13">
        <v>0</v>
      </c>
      <c r="J144" s="13"/>
      <c r="K144" s="13">
        <v>1750</v>
      </c>
      <c r="L144" s="13"/>
      <c r="M144" s="13">
        <v>2250</v>
      </c>
      <c r="N144" s="13"/>
      <c r="O144" s="13">
        <v>1500</v>
      </c>
      <c r="P144" s="13"/>
      <c r="Q144" s="13">
        <v>1450</v>
      </c>
      <c r="R144" s="13"/>
      <c r="S144" s="13">
        <v>1125</v>
      </c>
      <c r="T144" s="13"/>
      <c r="U144" s="13">
        <v>1040</v>
      </c>
      <c r="V144" s="13"/>
      <c r="W144" s="13">
        <v>455</v>
      </c>
      <c r="X144" s="13"/>
      <c r="Y144" s="13">
        <v>0</v>
      </c>
      <c r="Z144" s="13"/>
      <c r="AA144" s="13">
        <v>0</v>
      </c>
      <c r="AB144" s="13"/>
      <c r="AC144" s="13">
        <v>0</v>
      </c>
      <c r="AD144" s="13"/>
      <c r="AE144" s="13">
        <v>0</v>
      </c>
      <c r="AF144" s="13"/>
      <c r="AG144" s="13"/>
      <c r="AH144" s="13"/>
      <c r="AI144" s="13">
        <v>20000</v>
      </c>
    </row>
    <row r="145" spans="1:35" x14ac:dyDescent="0.25">
      <c r="A145" s="1"/>
      <c r="B145" s="1"/>
      <c r="C145" s="1"/>
      <c r="D145" s="1"/>
      <c r="E145" s="1"/>
      <c r="F145" s="1"/>
      <c r="G145" s="1" t="s">
        <v>145</v>
      </c>
      <c r="H145" s="1"/>
      <c r="I145" s="13">
        <v>4966.3900000000003</v>
      </c>
      <c r="J145" s="13"/>
      <c r="K145" s="13">
        <v>4147.8500000000004</v>
      </c>
      <c r="L145" s="13"/>
      <c r="M145" s="13">
        <v>6666.36</v>
      </c>
      <c r="N145" s="13"/>
      <c r="O145" s="13">
        <v>5292.95</v>
      </c>
      <c r="P145" s="13"/>
      <c r="Q145" s="13">
        <v>5305.83</v>
      </c>
      <c r="R145" s="13"/>
      <c r="S145" s="13">
        <v>7443.86</v>
      </c>
      <c r="T145" s="13"/>
      <c r="U145" s="13">
        <v>4623.12</v>
      </c>
      <c r="V145" s="13"/>
      <c r="W145" s="13">
        <v>5846.62</v>
      </c>
      <c r="X145" s="13"/>
      <c r="Y145" s="13">
        <f>+Y142*0.0725</f>
        <v>5800</v>
      </c>
      <c r="Z145" s="13"/>
      <c r="AA145" s="13">
        <f>+AA142*0.0725</f>
        <v>5800</v>
      </c>
      <c r="AB145" s="13"/>
      <c r="AC145" s="13">
        <f>+AC142*0.0725</f>
        <v>5800</v>
      </c>
      <c r="AD145" s="13"/>
      <c r="AE145" s="13">
        <f>+AE142*0.0725</f>
        <v>8700</v>
      </c>
      <c r="AF145" s="13"/>
      <c r="AG145" s="13"/>
      <c r="AH145" s="13"/>
      <c r="AI145" s="13">
        <v>58905</v>
      </c>
    </row>
    <row r="146" spans="1:35" x14ac:dyDescent="0.25">
      <c r="A146" s="1"/>
      <c r="B146" s="1"/>
      <c r="C146" s="1"/>
      <c r="D146" s="1"/>
      <c r="E146" s="1"/>
      <c r="F146" s="1"/>
      <c r="G146" s="1" t="s">
        <v>146</v>
      </c>
      <c r="H146" s="1"/>
      <c r="I146" s="13">
        <v>12734.01</v>
      </c>
      <c r="J146" s="13"/>
      <c r="K146" s="13">
        <v>12734.01</v>
      </c>
      <c r="L146" s="13"/>
      <c r="M146" s="13">
        <v>11145.01</v>
      </c>
      <c r="N146" s="13"/>
      <c r="O146" s="13">
        <v>17077.849999999999</v>
      </c>
      <c r="P146" s="13"/>
      <c r="Q146" s="13">
        <v>14637.79</v>
      </c>
      <c r="R146" s="13"/>
      <c r="S146" s="13">
        <v>14698.95</v>
      </c>
      <c r="T146" s="13"/>
      <c r="U146" s="13">
        <v>14797.01</v>
      </c>
      <c r="V146" s="13"/>
      <c r="W146" s="13">
        <v>15222.31</v>
      </c>
      <c r="X146" s="13"/>
      <c r="Y146" s="13">
        <v>13744.85</v>
      </c>
      <c r="Z146" s="13"/>
      <c r="AA146" s="13">
        <v>13744.85</v>
      </c>
      <c r="AB146" s="13"/>
      <c r="AC146" s="13">
        <v>13744.85</v>
      </c>
      <c r="AD146" s="13"/>
      <c r="AE146" s="13">
        <v>13744.85</v>
      </c>
      <c r="AF146" s="13"/>
      <c r="AG146" s="13"/>
      <c r="AH146" s="13"/>
      <c r="AI146" s="13">
        <v>174293</v>
      </c>
    </row>
    <row r="147" spans="1:35" x14ac:dyDescent="0.25">
      <c r="A147" s="1"/>
      <c r="B147" s="1"/>
      <c r="C147" s="1"/>
      <c r="D147" s="1"/>
      <c r="E147" s="1"/>
      <c r="F147" s="1"/>
      <c r="G147" s="1" t="s">
        <v>147</v>
      </c>
      <c r="H147" s="1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</row>
    <row r="148" spans="1:35" x14ac:dyDescent="0.25">
      <c r="A148" s="1"/>
      <c r="B148" s="1"/>
      <c r="C148" s="1"/>
      <c r="D148" s="1"/>
      <c r="E148" s="1"/>
      <c r="F148" s="1"/>
      <c r="G148" s="1"/>
      <c r="H148" s="1" t="s">
        <v>148</v>
      </c>
      <c r="I148" s="13">
        <v>0</v>
      </c>
      <c r="J148" s="13"/>
      <c r="K148" s="13">
        <v>0</v>
      </c>
      <c r="L148" s="13"/>
      <c r="M148" s="13">
        <v>-35969.870000000003</v>
      </c>
      <c r="N148" s="13"/>
      <c r="O148" s="13">
        <v>0</v>
      </c>
      <c r="P148" s="13"/>
      <c r="Q148" s="13">
        <v>0</v>
      </c>
      <c r="R148" s="13"/>
      <c r="S148" s="13">
        <v>0</v>
      </c>
      <c r="T148" s="13"/>
      <c r="U148" s="13">
        <v>0</v>
      </c>
      <c r="V148" s="13"/>
      <c r="W148" s="13">
        <v>0</v>
      </c>
      <c r="X148" s="13"/>
      <c r="Y148" s="13">
        <v>-35969.870000000003</v>
      </c>
      <c r="Z148" s="13"/>
      <c r="AA148" s="13">
        <v>0</v>
      </c>
      <c r="AB148" s="13"/>
      <c r="AC148" s="13">
        <v>0</v>
      </c>
      <c r="AD148" s="13"/>
      <c r="AE148" s="13">
        <v>0</v>
      </c>
      <c r="AF148" s="13"/>
      <c r="AG148" s="13"/>
      <c r="AH148" s="13"/>
      <c r="AI148" s="13">
        <v>-40000</v>
      </c>
    </row>
    <row r="149" spans="1:35" ht="15.75" thickBot="1" x14ac:dyDescent="0.3">
      <c r="A149" s="1"/>
      <c r="B149" s="1"/>
      <c r="C149" s="1"/>
      <c r="D149" s="1"/>
      <c r="E149" s="1"/>
      <c r="F149" s="1"/>
      <c r="G149" s="1"/>
      <c r="H149" s="1" t="s">
        <v>149</v>
      </c>
      <c r="I149" s="23">
        <v>8167.22</v>
      </c>
      <c r="J149" s="13"/>
      <c r="K149" s="23">
        <v>8167.22</v>
      </c>
      <c r="L149" s="13"/>
      <c r="M149" s="23">
        <v>7457.3</v>
      </c>
      <c r="N149" s="13"/>
      <c r="O149" s="23">
        <v>7130.81</v>
      </c>
      <c r="P149" s="13"/>
      <c r="Q149" s="23">
        <v>5790.71</v>
      </c>
      <c r="R149" s="13"/>
      <c r="S149" s="23">
        <v>9418.7800000000007</v>
      </c>
      <c r="T149" s="13"/>
      <c r="U149" s="23">
        <v>5717.95</v>
      </c>
      <c r="V149" s="13"/>
      <c r="W149" s="23">
        <v>5259.73</v>
      </c>
      <c r="X149" s="13"/>
      <c r="Y149" s="23">
        <f>+Y143*0.1</f>
        <v>8000</v>
      </c>
      <c r="Z149" s="13"/>
      <c r="AA149" s="23">
        <f>+AA143*0.1</f>
        <v>8000</v>
      </c>
      <c r="AB149" s="13"/>
      <c r="AC149" s="23">
        <f>+AC143*0.1</f>
        <v>8000</v>
      </c>
      <c r="AD149" s="13"/>
      <c r="AE149" s="23">
        <f>+AE143*0.1</f>
        <v>12000</v>
      </c>
      <c r="AF149" s="13"/>
      <c r="AG149" s="23"/>
      <c r="AH149" s="13"/>
      <c r="AI149" s="23">
        <v>89640</v>
      </c>
    </row>
    <row r="150" spans="1:35" x14ac:dyDescent="0.25">
      <c r="A150" s="1"/>
      <c r="B150" s="1"/>
      <c r="C150" s="1"/>
      <c r="D150" s="1"/>
      <c r="E150" s="1"/>
      <c r="F150" s="1"/>
      <c r="G150" s="1" t="s">
        <v>150</v>
      </c>
      <c r="H150" s="1"/>
      <c r="I150" s="13">
        <f>ROUND(SUM(I147:I149),5)</f>
        <v>8167.22</v>
      </c>
      <c r="J150" s="13"/>
      <c r="K150" s="13">
        <f>ROUND(SUM(K147:K149),5)</f>
        <v>8167.22</v>
      </c>
      <c r="L150" s="13"/>
      <c r="M150" s="13">
        <f>ROUND(SUM(M147:M149),5)</f>
        <v>-28512.57</v>
      </c>
      <c r="N150" s="13"/>
      <c r="O150" s="13">
        <f>ROUND(SUM(O147:O149),5)</f>
        <v>7130.81</v>
      </c>
      <c r="P150" s="13"/>
      <c r="Q150" s="13">
        <f>ROUND(SUM(Q147:Q149),5)</f>
        <v>5790.71</v>
      </c>
      <c r="R150" s="13"/>
      <c r="S150" s="13">
        <f>ROUND(SUM(S147:S149),5)</f>
        <v>9418.7800000000007</v>
      </c>
      <c r="T150" s="13"/>
      <c r="U150" s="13">
        <f>ROUND(SUM(U147:U149),5)</f>
        <v>5717.95</v>
      </c>
      <c r="V150" s="13"/>
      <c r="W150" s="13">
        <f>ROUND(SUM(W147:W149),5)</f>
        <v>5259.73</v>
      </c>
      <c r="X150" s="13"/>
      <c r="Y150" s="13">
        <f>ROUND(SUM(Y147:Y149),5)</f>
        <v>-27969.87</v>
      </c>
      <c r="Z150" s="13"/>
      <c r="AA150" s="13">
        <f>ROUND(SUM(AA147:AA149),5)</f>
        <v>8000</v>
      </c>
      <c r="AB150" s="13"/>
      <c r="AC150" s="13">
        <f>ROUND(SUM(AC147:AC149),5)</f>
        <v>8000</v>
      </c>
      <c r="AD150" s="13"/>
      <c r="AE150" s="13">
        <f>ROUND(SUM(AE147:AE149),5)</f>
        <v>12000</v>
      </c>
      <c r="AF150" s="13"/>
      <c r="AG150" s="13">
        <f>ROUND(SUM(AG147:AG149),5)</f>
        <v>0</v>
      </c>
      <c r="AH150" s="13"/>
      <c r="AI150" s="13">
        <f>ROUND(SUM(AI147:AI149),5)</f>
        <v>49640</v>
      </c>
    </row>
    <row r="151" spans="1:35" x14ac:dyDescent="0.25">
      <c r="A151" s="1"/>
      <c r="B151" s="1"/>
      <c r="C151" s="1"/>
      <c r="D151" s="1"/>
      <c r="E151" s="1"/>
      <c r="F151" s="18"/>
      <c r="G151" s="18" t="s">
        <v>151</v>
      </c>
      <c r="H151" s="18"/>
      <c r="I151" s="30">
        <v>678.23</v>
      </c>
      <c r="J151" s="30"/>
      <c r="K151" s="30">
        <v>263.14999999999998</v>
      </c>
      <c r="L151" s="30"/>
      <c r="M151" s="30">
        <v>1451.18</v>
      </c>
      <c r="N151" s="30"/>
      <c r="O151" s="30">
        <v>446.97</v>
      </c>
      <c r="P151" s="30"/>
      <c r="Q151" s="30">
        <v>52.2</v>
      </c>
      <c r="R151" s="30"/>
      <c r="S151" s="30">
        <v>30.6</v>
      </c>
      <c r="T151" s="30"/>
      <c r="U151" s="30">
        <v>592.61</v>
      </c>
      <c r="V151" s="30"/>
      <c r="W151" s="30">
        <v>147.19</v>
      </c>
      <c r="X151" s="30"/>
      <c r="Y151" s="30">
        <v>200</v>
      </c>
      <c r="Z151" s="30"/>
      <c r="AA151" s="30">
        <v>200</v>
      </c>
      <c r="AB151" s="30"/>
      <c r="AC151" s="30">
        <v>200</v>
      </c>
      <c r="AD151" s="30"/>
      <c r="AE151" s="30">
        <v>200</v>
      </c>
      <c r="AF151" s="30"/>
      <c r="AG151" s="30">
        <f t="shared" ref="AG151" si="4">ROUND(SUM(I151:AE151),5)</f>
        <v>4462.13</v>
      </c>
      <c r="AH151" s="13"/>
      <c r="AI151" s="13">
        <v>0</v>
      </c>
    </row>
    <row r="152" spans="1:35" ht="15.75" thickBot="1" x14ac:dyDescent="0.3">
      <c r="A152" s="1"/>
      <c r="B152" s="1"/>
      <c r="C152" s="1"/>
      <c r="D152" s="1"/>
      <c r="E152" s="1"/>
      <c r="F152" s="1"/>
      <c r="G152" s="1" t="s">
        <v>152</v>
      </c>
      <c r="H152" s="1"/>
      <c r="I152" s="23">
        <v>2363.48</v>
      </c>
      <c r="J152" s="13"/>
      <c r="K152" s="23">
        <v>2363.48</v>
      </c>
      <c r="L152" s="13"/>
      <c r="M152" s="23">
        <v>2363.48</v>
      </c>
      <c r="N152" s="13"/>
      <c r="O152" s="23">
        <v>2363.48</v>
      </c>
      <c r="P152" s="13"/>
      <c r="Q152" s="23">
        <v>2363.48</v>
      </c>
      <c r="R152" s="13"/>
      <c r="S152" s="23">
        <v>1589.28</v>
      </c>
      <c r="T152" s="13"/>
      <c r="U152" s="23">
        <v>1589.28</v>
      </c>
      <c r="V152" s="13"/>
      <c r="W152" s="23">
        <v>1589.28</v>
      </c>
      <c r="X152" s="13"/>
      <c r="Y152" s="23">
        <v>1589.28</v>
      </c>
      <c r="Z152" s="13"/>
      <c r="AA152" s="23">
        <v>1589.28</v>
      </c>
      <c r="AB152" s="13"/>
      <c r="AC152" s="23">
        <v>15289.28</v>
      </c>
      <c r="AD152" s="13"/>
      <c r="AE152" s="23">
        <v>1589.28</v>
      </c>
      <c r="AF152" s="13"/>
      <c r="AG152" s="23"/>
      <c r="AH152" s="13"/>
      <c r="AI152" s="23">
        <v>51600</v>
      </c>
    </row>
    <row r="153" spans="1:35" x14ac:dyDescent="0.25">
      <c r="A153" s="1"/>
      <c r="B153" s="1"/>
      <c r="C153" s="1"/>
      <c r="D153" s="1"/>
      <c r="E153" s="1"/>
      <c r="F153" s="1" t="s">
        <v>153</v>
      </c>
      <c r="G153" s="1"/>
      <c r="H153" s="1"/>
      <c r="I153" s="13">
        <f>ROUND(I139+SUM(I143:I146)+SUM(I150:I152),5)</f>
        <v>90940.54</v>
      </c>
      <c r="J153" s="13"/>
      <c r="K153" s="13">
        <f>ROUND(K139+SUM(K143:K146)+SUM(K150:K152),5)</f>
        <v>81155.72</v>
      </c>
      <c r="L153" s="13"/>
      <c r="M153" s="13">
        <f>ROUND(M139+SUM(M143:M146)+SUM(M150:M152),5)</f>
        <v>81441.77</v>
      </c>
      <c r="N153" s="13"/>
      <c r="O153" s="13">
        <f>ROUND(O139+SUM(O143:O146)+SUM(O150:O152),5)</f>
        <v>79734.73</v>
      </c>
      <c r="P153" s="13"/>
      <c r="Q153" s="13">
        <f>ROUND(Q139+SUM(Q143:Q146)+SUM(Q150:Q152),5)</f>
        <v>93364.54</v>
      </c>
      <c r="R153" s="13"/>
      <c r="S153" s="13">
        <f>ROUND(S139+SUM(S143:S146)+SUM(S150:S152),5)</f>
        <v>131260.25</v>
      </c>
      <c r="T153" s="13"/>
      <c r="U153" s="13">
        <f>ROUND(U139+SUM(U143:U146)+SUM(U150:U152),5)</f>
        <v>78854.070000000007</v>
      </c>
      <c r="V153" s="13"/>
      <c r="W153" s="13">
        <f>ROUND(W139+SUM(W143:W146)+SUM(W150:W152),5)</f>
        <v>101742.91</v>
      </c>
      <c r="X153" s="13"/>
      <c r="Y153" s="13">
        <f>ROUND(Y139+SUM(Y143:Y146)+SUM(Y150:Y152),5)</f>
        <v>73364.259999999995</v>
      </c>
      <c r="Z153" s="13"/>
      <c r="AA153" s="13">
        <f>ROUND(AA139+SUM(AA143:AA146)+SUM(AA150:AA152),5)</f>
        <v>109334.13</v>
      </c>
      <c r="AB153" s="13"/>
      <c r="AC153" s="13">
        <f>ROUND(AC139+SUM(AC143:AC146)+SUM(AC150:AC152),5)</f>
        <v>123034.13</v>
      </c>
      <c r="AD153" s="13"/>
      <c r="AE153" s="13">
        <f>ROUND(AE139+SUM(AE143:AE146)+SUM(AE150:AE152),5)</f>
        <v>156234.13</v>
      </c>
      <c r="AF153" s="13"/>
      <c r="AG153" s="13">
        <f>ROUND(AG139+SUM(AG143:AG146)+SUM(AG150:AG152),5)</f>
        <v>4462.13</v>
      </c>
      <c r="AH153" s="13"/>
      <c r="AI153" s="13">
        <f>ROUND(AI139+SUM(AI143:AI146)+SUM(AI150:AI152),5)</f>
        <v>1074438</v>
      </c>
    </row>
    <row r="154" spans="1:35" x14ac:dyDescent="0.25">
      <c r="A154" s="1"/>
      <c r="B154" s="1"/>
      <c r="C154" s="1"/>
      <c r="D154" s="1"/>
      <c r="E154" s="1"/>
      <c r="F154" s="1" t="s">
        <v>154</v>
      </c>
      <c r="G154" s="1"/>
      <c r="H154" s="1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</row>
    <row r="155" spans="1:35" x14ac:dyDescent="0.25">
      <c r="A155" s="1"/>
      <c r="B155" s="1"/>
      <c r="C155" s="1"/>
      <c r="D155" s="1"/>
      <c r="E155" s="1"/>
      <c r="F155" s="1"/>
      <c r="G155" s="1" t="s">
        <v>155</v>
      </c>
      <c r="H155" s="1"/>
      <c r="I155" s="13">
        <v>11166.8</v>
      </c>
      <c r="J155" s="13"/>
      <c r="K155" s="13">
        <v>10209.07</v>
      </c>
      <c r="L155" s="13"/>
      <c r="M155" s="13">
        <v>12620.43</v>
      </c>
      <c r="N155" s="13"/>
      <c r="O155" s="13">
        <v>10129</v>
      </c>
      <c r="P155" s="13"/>
      <c r="Q155" s="13">
        <v>8711</v>
      </c>
      <c r="R155" s="13"/>
      <c r="S155" s="13">
        <v>12522</v>
      </c>
      <c r="T155" s="13"/>
      <c r="U155" s="13">
        <v>7244</v>
      </c>
      <c r="V155" s="13"/>
      <c r="W155" s="13">
        <v>8590</v>
      </c>
      <c r="X155" s="13"/>
      <c r="Y155" s="13">
        <v>19000</v>
      </c>
      <c r="Z155" s="13"/>
      <c r="AA155" s="13">
        <v>19000</v>
      </c>
      <c r="AB155" s="13"/>
      <c r="AC155" s="13">
        <v>19000</v>
      </c>
      <c r="AD155" s="13"/>
      <c r="AE155" s="13">
        <f>9500*3</f>
        <v>28500</v>
      </c>
      <c r="AF155" s="13"/>
      <c r="AG155" s="13"/>
      <c r="AH155" s="13"/>
      <c r="AI155" s="13">
        <v>155770</v>
      </c>
    </row>
    <row r="156" spans="1:35" x14ac:dyDescent="0.25">
      <c r="A156" s="1"/>
      <c r="B156" s="1"/>
      <c r="C156" s="1"/>
      <c r="D156" s="1"/>
      <c r="E156" s="1"/>
      <c r="F156" s="1"/>
      <c r="G156" s="1" t="s">
        <v>156</v>
      </c>
      <c r="H156" s="1"/>
      <c r="I156" s="13">
        <v>954.26</v>
      </c>
      <c r="J156" s="13"/>
      <c r="K156" s="13">
        <v>817.85</v>
      </c>
      <c r="L156" s="13"/>
      <c r="M156" s="13">
        <v>946.23</v>
      </c>
      <c r="N156" s="13"/>
      <c r="O156" s="13">
        <v>665.93</v>
      </c>
      <c r="P156" s="13"/>
      <c r="Q156" s="13">
        <v>568.16999999999996</v>
      </c>
      <c r="R156" s="13"/>
      <c r="S156" s="13">
        <v>881.74</v>
      </c>
      <c r="T156" s="13"/>
      <c r="U156" s="13">
        <v>524.79</v>
      </c>
      <c r="V156" s="13"/>
      <c r="W156" s="13">
        <v>828.65</v>
      </c>
      <c r="X156" s="13"/>
      <c r="Y156" s="13">
        <f>+Y155*0.0725</f>
        <v>1377.5</v>
      </c>
      <c r="Z156" s="13"/>
      <c r="AA156" s="13">
        <f>+AA155*0.0725</f>
        <v>1377.5</v>
      </c>
      <c r="AB156" s="13"/>
      <c r="AC156" s="13">
        <f>+AC155*0.0725</f>
        <v>1377.5</v>
      </c>
      <c r="AD156" s="13"/>
      <c r="AE156" s="13">
        <f>+AE155*0.0725</f>
        <v>2066.25</v>
      </c>
      <c r="AF156" s="13"/>
      <c r="AG156" s="13"/>
      <c r="AH156" s="13"/>
      <c r="AI156" s="13">
        <v>11916</v>
      </c>
    </row>
    <row r="157" spans="1:35" x14ac:dyDescent="0.25">
      <c r="A157" s="1"/>
      <c r="B157" s="1"/>
      <c r="C157" s="1"/>
      <c r="D157" s="1"/>
      <c r="E157" s="1"/>
      <c r="F157" s="1"/>
      <c r="G157" s="1" t="s">
        <v>157</v>
      </c>
      <c r="H157" s="1"/>
      <c r="I157" s="13">
        <v>3114.42</v>
      </c>
      <c r="J157" s="13"/>
      <c r="K157" s="13">
        <v>3114.42</v>
      </c>
      <c r="L157" s="13"/>
      <c r="M157" s="13">
        <v>2971.5</v>
      </c>
      <c r="N157" s="13"/>
      <c r="O157" s="13">
        <v>2066.9699999999998</v>
      </c>
      <c r="P157" s="13"/>
      <c r="Q157" s="13">
        <v>2066.9699999999998</v>
      </c>
      <c r="R157" s="13"/>
      <c r="S157" s="13">
        <v>2066.9699999999998</v>
      </c>
      <c r="T157" s="13"/>
      <c r="U157" s="13">
        <v>2066.9699999999998</v>
      </c>
      <c r="V157" s="13"/>
      <c r="W157" s="13">
        <v>2219.81</v>
      </c>
      <c r="X157" s="13"/>
      <c r="Y157" s="13">
        <v>2219.81</v>
      </c>
      <c r="Z157" s="13"/>
      <c r="AA157" s="13">
        <v>2219.81</v>
      </c>
      <c r="AB157" s="13"/>
      <c r="AC157" s="13">
        <v>2219.81</v>
      </c>
      <c r="AD157" s="13"/>
      <c r="AE157" s="13">
        <v>2219.81</v>
      </c>
      <c r="AF157" s="13"/>
      <c r="AG157" s="13"/>
      <c r="AH157" s="13"/>
      <c r="AI157" s="13">
        <v>58816</v>
      </c>
    </row>
    <row r="158" spans="1:35" x14ac:dyDescent="0.25">
      <c r="A158" s="1"/>
      <c r="B158" s="1"/>
      <c r="C158" s="1"/>
      <c r="D158" s="1"/>
      <c r="E158" s="1"/>
      <c r="F158" s="1"/>
      <c r="G158" s="1" t="s">
        <v>158</v>
      </c>
      <c r="H158" s="1"/>
      <c r="I158" s="13">
        <v>192</v>
      </c>
      <c r="J158" s="13"/>
      <c r="K158" s="13">
        <v>194.4</v>
      </c>
      <c r="L158" s="13"/>
      <c r="M158" s="13">
        <v>196.8</v>
      </c>
      <c r="N158" s="13"/>
      <c r="O158" s="13">
        <v>196.8</v>
      </c>
      <c r="P158" s="13"/>
      <c r="Q158" s="13">
        <v>196.8</v>
      </c>
      <c r="R158" s="13"/>
      <c r="S158" s="13">
        <v>885.6</v>
      </c>
      <c r="T158" s="13"/>
      <c r="U158" s="13">
        <v>196.8</v>
      </c>
      <c r="V158" s="13"/>
      <c r="W158" s="13">
        <v>196.8</v>
      </c>
      <c r="X158" s="13"/>
      <c r="Y158" s="13">
        <v>196.8</v>
      </c>
      <c r="Z158" s="13"/>
      <c r="AA158" s="13">
        <v>196.8</v>
      </c>
      <c r="AB158" s="13"/>
      <c r="AC158" s="13">
        <v>196.8</v>
      </c>
      <c r="AD158" s="13"/>
      <c r="AE158" s="13">
        <f>196.8/2*3</f>
        <v>295.20000000000005</v>
      </c>
      <c r="AF158" s="13"/>
      <c r="AG158" s="13"/>
      <c r="AH158" s="13"/>
      <c r="AI158" s="13">
        <v>2496</v>
      </c>
    </row>
    <row r="159" spans="1:35" ht="15.75" thickBot="1" x14ac:dyDescent="0.3">
      <c r="A159" s="1"/>
      <c r="B159" s="1"/>
      <c r="C159" s="1"/>
      <c r="D159" s="1"/>
      <c r="E159" s="1"/>
      <c r="F159" s="1"/>
      <c r="G159" s="1" t="s">
        <v>159</v>
      </c>
      <c r="H159" s="1"/>
      <c r="I159" s="23">
        <v>18.25</v>
      </c>
      <c r="J159" s="13"/>
      <c r="K159" s="23">
        <v>18.25</v>
      </c>
      <c r="L159" s="13"/>
      <c r="M159" s="23">
        <v>18.25</v>
      </c>
      <c r="N159" s="13"/>
      <c r="O159" s="23">
        <v>18.25</v>
      </c>
      <c r="P159" s="13"/>
      <c r="Q159" s="23">
        <v>18.25</v>
      </c>
      <c r="R159" s="13"/>
      <c r="S159" s="23">
        <v>258.64</v>
      </c>
      <c r="T159" s="13"/>
      <c r="U159" s="23">
        <v>258.64</v>
      </c>
      <c r="V159" s="13"/>
      <c r="W159" s="23">
        <v>258.64</v>
      </c>
      <c r="X159" s="13"/>
      <c r="Y159" s="23">
        <v>258.64</v>
      </c>
      <c r="Z159" s="13"/>
      <c r="AA159" s="23">
        <v>258.64</v>
      </c>
      <c r="AB159" s="13"/>
      <c r="AC159" s="23">
        <v>258.64</v>
      </c>
      <c r="AD159" s="13"/>
      <c r="AE159" s="23">
        <v>258.64</v>
      </c>
      <c r="AF159" s="13"/>
      <c r="AG159" s="23"/>
      <c r="AH159" s="13"/>
      <c r="AI159" s="23">
        <v>452</v>
      </c>
    </row>
    <row r="160" spans="1:35" x14ac:dyDescent="0.25">
      <c r="A160" s="1"/>
      <c r="B160" s="1"/>
      <c r="C160" s="1"/>
      <c r="D160" s="1"/>
      <c r="E160" s="1"/>
      <c r="F160" s="1" t="s">
        <v>160</v>
      </c>
      <c r="G160" s="1"/>
      <c r="H160" s="1"/>
      <c r="I160" s="13">
        <f>ROUND(SUM(I154:I159),5)</f>
        <v>15445.73</v>
      </c>
      <c r="J160" s="13"/>
      <c r="K160" s="13">
        <f>ROUND(SUM(K154:K159),5)</f>
        <v>14353.99</v>
      </c>
      <c r="L160" s="13"/>
      <c r="M160" s="13">
        <f>ROUND(SUM(M154:M159),5)</f>
        <v>16753.21</v>
      </c>
      <c r="N160" s="13"/>
      <c r="O160" s="13">
        <f>ROUND(SUM(O154:O159),5)</f>
        <v>13076.95</v>
      </c>
      <c r="P160" s="13"/>
      <c r="Q160" s="13">
        <f>ROUND(SUM(Q154:Q159),5)</f>
        <v>11561.19</v>
      </c>
      <c r="R160" s="13"/>
      <c r="S160" s="13">
        <f>ROUND(SUM(S154:S159),5)</f>
        <v>16614.95</v>
      </c>
      <c r="T160" s="13"/>
      <c r="U160" s="13">
        <f>ROUND(SUM(U154:U159),5)</f>
        <v>10291.200000000001</v>
      </c>
      <c r="V160" s="13"/>
      <c r="W160" s="13">
        <f>ROUND(SUM(W154:W159),5)</f>
        <v>12093.9</v>
      </c>
      <c r="X160" s="13"/>
      <c r="Y160" s="13">
        <f>ROUND(SUM(Y154:Y159),5)</f>
        <v>23052.75</v>
      </c>
      <c r="Z160" s="13"/>
      <c r="AA160" s="13">
        <f>ROUND(SUM(AA154:AA159),5)</f>
        <v>23052.75</v>
      </c>
      <c r="AB160" s="13"/>
      <c r="AC160" s="13">
        <f>ROUND(SUM(AC154:AC159),5)</f>
        <v>23052.75</v>
      </c>
      <c r="AD160" s="13"/>
      <c r="AE160" s="13">
        <f>ROUND(SUM(AE154:AE159),5)</f>
        <v>33339.9</v>
      </c>
      <c r="AF160" s="13"/>
      <c r="AG160" s="13">
        <f>ROUND(SUM(AG154:AG159),5)</f>
        <v>0</v>
      </c>
      <c r="AH160" s="13"/>
      <c r="AI160" s="13">
        <f>ROUND(SUM(AI154:AI159),5)</f>
        <v>229450</v>
      </c>
    </row>
    <row r="161" spans="1:35" x14ac:dyDescent="0.25">
      <c r="A161" s="1"/>
      <c r="B161" s="1"/>
      <c r="C161" s="1"/>
      <c r="D161" s="1"/>
      <c r="E161" s="1"/>
      <c r="F161" s="1" t="s">
        <v>161</v>
      </c>
      <c r="G161" s="1"/>
      <c r="H161" s="1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</row>
    <row r="162" spans="1:35" x14ac:dyDescent="0.25">
      <c r="A162" s="1"/>
      <c r="B162" s="1"/>
      <c r="C162" s="1"/>
      <c r="D162" s="1"/>
      <c r="E162" s="1"/>
      <c r="F162" s="1"/>
      <c r="G162" s="1" t="s">
        <v>162</v>
      </c>
      <c r="H162" s="1"/>
      <c r="I162" s="13">
        <v>4266.83</v>
      </c>
      <c r="J162" s="13"/>
      <c r="K162" s="13">
        <v>17605.45</v>
      </c>
      <c r="L162" s="13"/>
      <c r="M162" s="13">
        <v>42767.58</v>
      </c>
      <c r="N162" s="13"/>
      <c r="O162" s="13">
        <v>47000.07</v>
      </c>
      <c r="P162" s="13"/>
      <c r="Q162" s="13">
        <v>37742.129999999997</v>
      </c>
      <c r="R162" s="13"/>
      <c r="S162" s="13">
        <v>37689.019999999997</v>
      </c>
      <c r="T162" s="13"/>
      <c r="U162" s="13">
        <v>11679.75</v>
      </c>
      <c r="V162" s="13"/>
      <c r="W162" s="13">
        <v>4438.13</v>
      </c>
      <c r="X162" s="13"/>
      <c r="Y162" s="13">
        <v>0</v>
      </c>
      <c r="Z162" s="13"/>
      <c r="AA162" s="13">
        <v>0</v>
      </c>
      <c r="AB162" s="13"/>
      <c r="AC162" s="13">
        <v>0</v>
      </c>
      <c r="AD162" s="13"/>
      <c r="AE162" s="13">
        <v>0</v>
      </c>
      <c r="AF162" s="13"/>
      <c r="AG162" s="13"/>
      <c r="AH162" s="13"/>
      <c r="AI162" s="13">
        <v>249120</v>
      </c>
    </row>
    <row r="163" spans="1:35" x14ac:dyDescent="0.25">
      <c r="A163" s="1"/>
      <c r="B163" s="1"/>
      <c r="C163" s="1"/>
      <c r="D163" s="1"/>
      <c r="E163" s="1"/>
      <c r="F163" s="1"/>
      <c r="G163" s="1" t="s">
        <v>163</v>
      </c>
      <c r="H163" s="1"/>
      <c r="I163" s="13">
        <v>403.23</v>
      </c>
      <c r="J163" s="13"/>
      <c r="K163" s="13">
        <v>1831.05</v>
      </c>
      <c r="L163" s="13"/>
      <c r="M163" s="13">
        <v>4157.62</v>
      </c>
      <c r="N163" s="13"/>
      <c r="O163" s="13">
        <v>4481.5200000000004</v>
      </c>
      <c r="P163" s="13"/>
      <c r="Q163" s="13">
        <v>3590.84</v>
      </c>
      <c r="R163" s="13"/>
      <c r="S163" s="13">
        <v>3553.11</v>
      </c>
      <c r="T163" s="13"/>
      <c r="U163" s="13">
        <v>1065.22</v>
      </c>
      <c r="V163" s="13"/>
      <c r="W163" s="13">
        <v>200.67</v>
      </c>
      <c r="X163" s="13"/>
      <c r="Y163" s="13">
        <v>0</v>
      </c>
      <c r="Z163" s="13"/>
      <c r="AA163" s="13">
        <v>0</v>
      </c>
      <c r="AB163" s="13"/>
      <c r="AC163" s="13">
        <v>0</v>
      </c>
      <c r="AD163" s="13"/>
      <c r="AE163" s="13">
        <v>0</v>
      </c>
      <c r="AF163" s="13"/>
      <c r="AG163" s="13"/>
      <c r="AH163" s="13"/>
      <c r="AI163" s="13">
        <v>23044</v>
      </c>
    </row>
    <row r="164" spans="1:35" x14ac:dyDescent="0.25">
      <c r="A164" s="1"/>
      <c r="B164" s="1"/>
      <c r="C164" s="1"/>
      <c r="D164" s="1"/>
      <c r="E164" s="1"/>
      <c r="F164" s="1"/>
      <c r="G164" s="1" t="s">
        <v>164</v>
      </c>
      <c r="H164" s="1"/>
      <c r="I164" s="13">
        <v>0</v>
      </c>
      <c r="J164" s="13"/>
      <c r="K164" s="13">
        <v>24</v>
      </c>
      <c r="L164" s="13"/>
      <c r="M164" s="13">
        <v>791.15</v>
      </c>
      <c r="N164" s="13"/>
      <c r="O164" s="13">
        <v>1849.15</v>
      </c>
      <c r="P164" s="13"/>
      <c r="Q164" s="13">
        <v>61.15</v>
      </c>
      <c r="R164" s="13"/>
      <c r="S164" s="13">
        <v>0</v>
      </c>
      <c r="T164" s="13"/>
      <c r="U164" s="13">
        <v>0</v>
      </c>
      <c r="V164" s="13"/>
      <c r="W164" s="13">
        <v>0</v>
      </c>
      <c r="X164" s="13"/>
      <c r="Y164" s="13">
        <v>0</v>
      </c>
      <c r="Z164" s="13"/>
      <c r="AA164" s="13">
        <v>0</v>
      </c>
      <c r="AB164" s="13"/>
      <c r="AC164" s="13">
        <v>0</v>
      </c>
      <c r="AD164" s="13"/>
      <c r="AE164" s="13">
        <v>0</v>
      </c>
      <c r="AF164" s="13"/>
      <c r="AG164" s="13"/>
      <c r="AH164" s="13"/>
      <c r="AI164" s="13">
        <v>4000</v>
      </c>
    </row>
    <row r="165" spans="1:35" ht="15.75" thickBot="1" x14ac:dyDescent="0.3">
      <c r="A165" s="1"/>
      <c r="B165" s="1"/>
      <c r="C165" s="1"/>
      <c r="D165" s="1"/>
      <c r="E165" s="1"/>
      <c r="F165" s="1"/>
      <c r="G165" s="1" t="s">
        <v>165</v>
      </c>
      <c r="H165" s="1"/>
      <c r="I165" s="23">
        <v>565.53</v>
      </c>
      <c r="J165" s="13"/>
      <c r="K165" s="23">
        <v>565.53</v>
      </c>
      <c r="L165" s="13"/>
      <c r="M165" s="23">
        <v>565.53</v>
      </c>
      <c r="N165" s="13"/>
      <c r="O165" s="23">
        <v>565.53</v>
      </c>
      <c r="P165" s="13"/>
      <c r="Q165" s="23">
        <v>565.53</v>
      </c>
      <c r="R165" s="13"/>
      <c r="S165" s="23">
        <v>350.54</v>
      </c>
      <c r="T165" s="13"/>
      <c r="U165" s="23">
        <v>350.54</v>
      </c>
      <c r="V165" s="13"/>
      <c r="W165" s="23">
        <v>350.54</v>
      </c>
      <c r="X165" s="13"/>
      <c r="Y165" s="23">
        <v>0</v>
      </c>
      <c r="Z165" s="13"/>
      <c r="AA165" s="23">
        <v>0</v>
      </c>
      <c r="AB165" s="13"/>
      <c r="AC165" s="23">
        <v>0</v>
      </c>
      <c r="AD165" s="13"/>
      <c r="AE165" s="23">
        <v>0</v>
      </c>
      <c r="AF165" s="13"/>
      <c r="AG165" s="23"/>
      <c r="AH165" s="13"/>
      <c r="AI165" s="23">
        <v>17139</v>
      </c>
    </row>
    <row r="166" spans="1:35" x14ac:dyDescent="0.25">
      <c r="A166" s="1"/>
      <c r="B166" s="1"/>
      <c r="C166" s="1"/>
      <c r="D166" s="1"/>
      <c r="E166" s="1"/>
      <c r="F166" s="1" t="s">
        <v>166</v>
      </c>
      <c r="G166" s="1"/>
      <c r="H166" s="1"/>
      <c r="I166" s="13">
        <f>ROUND(SUM(I161:I165),5)</f>
        <v>5235.59</v>
      </c>
      <c r="J166" s="13"/>
      <c r="K166" s="13">
        <f>ROUND(SUM(K161:K165),5)</f>
        <v>20026.03</v>
      </c>
      <c r="L166" s="13"/>
      <c r="M166" s="13">
        <f>ROUND(SUM(M161:M165),5)</f>
        <v>48281.88</v>
      </c>
      <c r="N166" s="13"/>
      <c r="O166" s="13">
        <f>ROUND(SUM(O161:O165),5)</f>
        <v>53896.27</v>
      </c>
      <c r="P166" s="13"/>
      <c r="Q166" s="13">
        <f>ROUND(SUM(Q161:Q165),5)</f>
        <v>41959.65</v>
      </c>
      <c r="R166" s="13"/>
      <c r="S166" s="13">
        <f>ROUND(SUM(S161:S165),5)</f>
        <v>41592.67</v>
      </c>
      <c r="T166" s="13"/>
      <c r="U166" s="13">
        <f>ROUND(SUM(U161:U165),5)</f>
        <v>13095.51</v>
      </c>
      <c r="V166" s="13"/>
      <c r="W166" s="13">
        <f>ROUND(SUM(W161:W165),5)</f>
        <v>4989.34</v>
      </c>
      <c r="X166" s="13"/>
      <c r="Y166" s="13">
        <f>ROUND(SUM(Y161:Y165),5)</f>
        <v>0</v>
      </c>
      <c r="Z166" s="13"/>
      <c r="AA166" s="13">
        <f>ROUND(SUM(AA161:AA165),5)</f>
        <v>0</v>
      </c>
      <c r="AB166" s="13"/>
      <c r="AC166" s="13">
        <f>ROUND(SUM(AC161:AC165),5)</f>
        <v>0</v>
      </c>
      <c r="AD166" s="13"/>
      <c r="AE166" s="13">
        <f>ROUND(SUM(AE161:AE165),5)</f>
        <v>0</v>
      </c>
      <c r="AF166" s="13"/>
      <c r="AG166" s="13">
        <f>ROUND(SUM(AG161:AG165),5)</f>
        <v>0</v>
      </c>
      <c r="AH166" s="13"/>
      <c r="AI166" s="13">
        <f>ROUND(SUM(AI161:AI165),5)</f>
        <v>293303</v>
      </c>
    </row>
    <row r="167" spans="1:35" x14ac:dyDescent="0.25">
      <c r="A167" s="1"/>
      <c r="B167" s="1"/>
      <c r="C167" s="1"/>
      <c r="D167" s="1"/>
      <c r="E167" s="1"/>
      <c r="F167" s="1" t="s">
        <v>167</v>
      </c>
      <c r="G167" s="1"/>
      <c r="H167" s="1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</row>
    <row r="168" spans="1:35" x14ac:dyDescent="0.25">
      <c r="A168" s="1"/>
      <c r="B168" s="1"/>
      <c r="C168" s="1"/>
      <c r="D168" s="1"/>
      <c r="E168" s="1"/>
      <c r="F168" s="1"/>
      <c r="G168" s="1" t="s">
        <v>168</v>
      </c>
      <c r="H168" s="1"/>
      <c r="I168" s="13">
        <v>1646.83</v>
      </c>
      <c r="J168" s="13"/>
      <c r="K168" s="13">
        <v>1720.23</v>
      </c>
      <c r="L168" s="13"/>
      <c r="M168" s="13">
        <v>1286.19</v>
      </c>
      <c r="N168" s="13"/>
      <c r="O168" s="13">
        <v>1361.74</v>
      </c>
      <c r="P168" s="13"/>
      <c r="Q168" s="13">
        <v>1995.71</v>
      </c>
      <c r="R168" s="13"/>
      <c r="S168" s="13">
        <v>1471.51</v>
      </c>
      <c r="T168" s="13"/>
      <c r="U168" s="13">
        <v>1385.19</v>
      </c>
      <c r="V168" s="13"/>
      <c r="W168" s="13">
        <v>1909.92</v>
      </c>
      <c r="X168" s="13"/>
      <c r="Y168" s="13">
        <v>4674</v>
      </c>
      <c r="Z168" s="13"/>
      <c r="AA168" s="13">
        <v>4674</v>
      </c>
      <c r="AB168" s="13"/>
      <c r="AC168" s="13">
        <v>4674</v>
      </c>
      <c r="AD168" s="13"/>
      <c r="AE168" s="13">
        <v>4674</v>
      </c>
      <c r="AF168" s="13"/>
      <c r="AG168" s="13"/>
      <c r="AH168" s="13"/>
      <c r="AI168" s="13">
        <v>37392</v>
      </c>
    </row>
    <row r="169" spans="1:35" x14ac:dyDescent="0.25">
      <c r="A169" s="1"/>
      <c r="B169" s="1"/>
      <c r="C169" s="1"/>
      <c r="D169" s="1"/>
      <c r="E169" s="1"/>
      <c r="F169" s="1"/>
      <c r="G169" s="1" t="s">
        <v>169</v>
      </c>
      <c r="H169" s="1"/>
      <c r="I169" s="13">
        <v>230</v>
      </c>
      <c r="J169" s="13"/>
      <c r="K169" s="13">
        <v>0</v>
      </c>
      <c r="L169" s="13"/>
      <c r="M169" s="13">
        <v>383.33</v>
      </c>
      <c r="N169" s="13"/>
      <c r="O169" s="13">
        <v>306.67</v>
      </c>
      <c r="P169" s="13"/>
      <c r="Q169" s="13">
        <v>287.5</v>
      </c>
      <c r="R169" s="13"/>
      <c r="S169" s="13">
        <v>27.98</v>
      </c>
      <c r="T169" s="13"/>
      <c r="U169" s="13">
        <v>230</v>
      </c>
      <c r="V169" s="13"/>
      <c r="W169" s="13">
        <v>517.5</v>
      </c>
      <c r="X169" s="13"/>
      <c r="Y169" s="13">
        <v>343.75</v>
      </c>
      <c r="Z169" s="13"/>
      <c r="AA169" s="13">
        <v>343.75</v>
      </c>
      <c r="AB169" s="13"/>
      <c r="AC169" s="13">
        <v>343.75</v>
      </c>
      <c r="AD169" s="13"/>
      <c r="AE169" s="13">
        <v>343.75</v>
      </c>
      <c r="AF169" s="13"/>
      <c r="AG169" s="13"/>
      <c r="AH169" s="13"/>
      <c r="AI169" s="13">
        <v>2750</v>
      </c>
    </row>
    <row r="170" spans="1:35" x14ac:dyDescent="0.25">
      <c r="A170" s="1"/>
      <c r="B170" s="1"/>
      <c r="C170" s="1"/>
      <c r="D170" s="1"/>
      <c r="E170" s="1"/>
      <c r="F170" s="1"/>
      <c r="G170" s="1" t="s">
        <v>170</v>
      </c>
      <c r="H170" s="1"/>
      <c r="I170" s="13">
        <v>0</v>
      </c>
      <c r="J170" s="13"/>
      <c r="K170" s="13">
        <v>214.5</v>
      </c>
      <c r="L170" s="13"/>
      <c r="M170" s="13">
        <v>0</v>
      </c>
      <c r="N170" s="13"/>
      <c r="O170" s="13">
        <v>0</v>
      </c>
      <c r="P170" s="13"/>
      <c r="Q170" s="13">
        <v>0</v>
      </c>
      <c r="R170" s="13"/>
      <c r="S170" s="13">
        <v>217.5</v>
      </c>
      <c r="T170" s="13"/>
      <c r="U170" s="13">
        <v>0</v>
      </c>
      <c r="V170" s="13"/>
      <c r="W170" s="13">
        <v>0</v>
      </c>
      <c r="X170" s="13"/>
      <c r="Y170" s="13">
        <v>0</v>
      </c>
      <c r="Z170" s="13"/>
      <c r="AA170" s="13">
        <v>0</v>
      </c>
      <c r="AB170" s="13"/>
      <c r="AC170" s="13">
        <v>0</v>
      </c>
      <c r="AD170" s="13"/>
      <c r="AE170" s="13">
        <v>0</v>
      </c>
      <c r="AF170" s="13"/>
      <c r="AG170" s="13"/>
      <c r="AH170" s="13"/>
      <c r="AI170" s="13">
        <v>500</v>
      </c>
    </row>
    <row r="171" spans="1:35" ht="15.75" thickBot="1" x14ac:dyDescent="0.3">
      <c r="A171" s="1"/>
      <c r="B171" s="1"/>
      <c r="C171" s="1"/>
      <c r="D171" s="1"/>
      <c r="E171" s="1"/>
      <c r="F171" s="1"/>
      <c r="G171" s="1" t="s">
        <v>171</v>
      </c>
      <c r="H171" s="1"/>
      <c r="I171" s="23">
        <v>0</v>
      </c>
      <c r="J171" s="13"/>
      <c r="K171" s="23">
        <v>356.98</v>
      </c>
      <c r="L171" s="13"/>
      <c r="M171" s="23">
        <v>15.4</v>
      </c>
      <c r="N171" s="13"/>
      <c r="O171" s="23">
        <v>-64</v>
      </c>
      <c r="P171" s="13"/>
      <c r="Q171" s="23">
        <v>0</v>
      </c>
      <c r="R171" s="13"/>
      <c r="S171" s="23">
        <v>436.77</v>
      </c>
      <c r="T171" s="13"/>
      <c r="U171" s="23">
        <v>0</v>
      </c>
      <c r="V171" s="13"/>
      <c r="W171" s="23">
        <v>1942.12</v>
      </c>
      <c r="X171" s="13"/>
      <c r="Y171" s="23">
        <v>750</v>
      </c>
      <c r="Z171" s="13"/>
      <c r="AA171" s="23">
        <v>750</v>
      </c>
      <c r="AB171" s="13"/>
      <c r="AC171" s="23">
        <v>750</v>
      </c>
      <c r="AD171" s="13"/>
      <c r="AE171" s="23">
        <v>750</v>
      </c>
      <c r="AF171" s="13"/>
      <c r="AG171" s="23"/>
      <c r="AH171" s="13"/>
      <c r="AI171" s="23">
        <v>6000</v>
      </c>
    </row>
    <row r="172" spans="1:35" x14ac:dyDescent="0.25">
      <c r="A172" s="1"/>
      <c r="B172" s="1"/>
      <c r="C172" s="1"/>
      <c r="D172" s="1"/>
      <c r="E172" s="1"/>
      <c r="F172" s="1" t="s">
        <v>172</v>
      </c>
      <c r="G172" s="1"/>
      <c r="H172" s="1"/>
      <c r="I172" s="13">
        <f>ROUND(SUM(I167:I171),5)</f>
        <v>1876.83</v>
      </c>
      <c r="J172" s="13"/>
      <c r="K172" s="13">
        <f>ROUND(SUM(K167:K171),5)</f>
        <v>2291.71</v>
      </c>
      <c r="L172" s="13"/>
      <c r="M172" s="13">
        <f>ROUND(SUM(M167:M171),5)</f>
        <v>1684.92</v>
      </c>
      <c r="N172" s="13"/>
      <c r="O172" s="13">
        <f>ROUND(SUM(O167:O171),5)</f>
        <v>1604.41</v>
      </c>
      <c r="P172" s="13"/>
      <c r="Q172" s="13">
        <f>ROUND(SUM(Q167:Q171),5)</f>
        <v>2283.21</v>
      </c>
      <c r="R172" s="13"/>
      <c r="S172" s="13">
        <f>ROUND(SUM(S167:S171),5)</f>
        <v>2153.7600000000002</v>
      </c>
      <c r="T172" s="13"/>
      <c r="U172" s="13">
        <f>ROUND(SUM(U167:U171),5)</f>
        <v>1615.19</v>
      </c>
      <c r="V172" s="13"/>
      <c r="W172" s="13">
        <f>ROUND(SUM(W167:W171),5)</f>
        <v>4369.54</v>
      </c>
      <c r="X172" s="13"/>
      <c r="Y172" s="13">
        <f>ROUND(SUM(Y167:Y171),5)</f>
        <v>5767.75</v>
      </c>
      <c r="Z172" s="13"/>
      <c r="AA172" s="13">
        <f>ROUND(SUM(AA167:AA171),5)</f>
        <v>5767.75</v>
      </c>
      <c r="AB172" s="13"/>
      <c r="AC172" s="13">
        <f>ROUND(SUM(AC167:AC171),5)</f>
        <v>5767.75</v>
      </c>
      <c r="AD172" s="13"/>
      <c r="AE172" s="13">
        <f>ROUND(SUM(AE167:AE171),5)</f>
        <v>5767.75</v>
      </c>
      <c r="AF172" s="13"/>
      <c r="AG172" s="13">
        <f>ROUND(SUM(AG167:AG171),5)</f>
        <v>0</v>
      </c>
      <c r="AH172" s="13"/>
      <c r="AI172" s="13">
        <f>ROUND(SUM(AI167:AI171),5)</f>
        <v>46642</v>
      </c>
    </row>
    <row r="173" spans="1:35" x14ac:dyDescent="0.25">
      <c r="A173" s="1"/>
      <c r="B173" s="1"/>
      <c r="C173" s="1"/>
      <c r="D173" s="1"/>
      <c r="E173" s="1"/>
      <c r="F173" s="1" t="s">
        <v>173</v>
      </c>
      <c r="G173" s="1"/>
      <c r="H173" s="1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</row>
    <row r="174" spans="1:35" x14ac:dyDescent="0.25">
      <c r="A174" s="1"/>
      <c r="B174" s="1"/>
      <c r="C174" s="1"/>
      <c r="D174" s="1"/>
      <c r="E174" s="1"/>
      <c r="F174" s="1"/>
      <c r="G174" s="1" t="s">
        <v>174</v>
      </c>
      <c r="H174" s="1"/>
      <c r="I174" s="13">
        <v>3484.71</v>
      </c>
      <c r="J174" s="13"/>
      <c r="K174" s="13">
        <v>3048.89</v>
      </c>
      <c r="L174" s="13"/>
      <c r="M174" s="13">
        <v>6857.18</v>
      </c>
      <c r="N174" s="13"/>
      <c r="O174" s="13">
        <v>5799.85</v>
      </c>
      <c r="P174" s="13"/>
      <c r="Q174" s="13">
        <v>5498.71</v>
      </c>
      <c r="R174" s="13"/>
      <c r="S174" s="13">
        <v>355.21</v>
      </c>
      <c r="T174" s="13"/>
      <c r="U174" s="13">
        <v>6639.25</v>
      </c>
      <c r="V174" s="13"/>
      <c r="W174" s="13">
        <v>2615.87</v>
      </c>
      <c r="X174" s="13"/>
      <c r="Y174" s="13">
        <v>6025.75</v>
      </c>
      <c r="Z174" s="13"/>
      <c r="AA174" s="13">
        <v>6025.75</v>
      </c>
      <c r="AB174" s="13"/>
      <c r="AC174" s="13">
        <v>6025.75</v>
      </c>
      <c r="AD174" s="13"/>
      <c r="AE174" s="13">
        <v>6025.75</v>
      </c>
      <c r="AF174" s="13"/>
      <c r="AG174" s="13"/>
      <c r="AH174" s="13"/>
      <c r="AI174" s="13">
        <v>48206</v>
      </c>
    </row>
    <row r="175" spans="1:35" x14ac:dyDescent="0.25">
      <c r="A175" s="1"/>
      <c r="B175" s="1"/>
      <c r="C175" s="1"/>
      <c r="D175" s="1"/>
      <c r="E175" s="1"/>
      <c r="F175" s="18"/>
      <c r="G175" s="18" t="s">
        <v>175</v>
      </c>
      <c r="H175" s="18"/>
      <c r="I175" s="30">
        <v>0</v>
      </c>
      <c r="J175" s="30"/>
      <c r="K175" s="30">
        <v>0</v>
      </c>
      <c r="L175" s="30"/>
      <c r="M175" s="30">
        <v>0</v>
      </c>
      <c r="N175" s="30"/>
      <c r="O175" s="30">
        <v>0</v>
      </c>
      <c r="P175" s="30"/>
      <c r="Q175" s="30">
        <v>0</v>
      </c>
      <c r="R175" s="30"/>
      <c r="S175" s="30">
        <v>3357.5</v>
      </c>
      <c r="T175" s="30"/>
      <c r="U175" s="30">
        <v>-3357.5</v>
      </c>
      <c r="V175" s="30"/>
      <c r="W175" s="30">
        <v>0</v>
      </c>
      <c r="X175" s="30"/>
      <c r="Y175" s="30">
        <v>0</v>
      </c>
      <c r="Z175" s="30"/>
      <c r="AA175" s="30">
        <v>0</v>
      </c>
      <c r="AB175" s="30"/>
      <c r="AC175" s="30">
        <v>0</v>
      </c>
      <c r="AD175" s="30"/>
      <c r="AE175" s="30">
        <v>0</v>
      </c>
      <c r="AF175" s="30"/>
      <c r="AG175" s="30">
        <f>ROUND(SUM(I175:AE175),5)</f>
        <v>0</v>
      </c>
      <c r="AH175" s="13"/>
      <c r="AI175" s="13">
        <v>0</v>
      </c>
    </row>
    <row r="176" spans="1:35" ht="15.75" thickBot="1" x14ac:dyDescent="0.3">
      <c r="A176" s="1"/>
      <c r="B176" s="1"/>
      <c r="C176" s="1"/>
      <c r="D176" s="1"/>
      <c r="E176" s="1"/>
      <c r="F176" s="1"/>
      <c r="G176" s="1" t="s">
        <v>176</v>
      </c>
      <c r="H176" s="1"/>
      <c r="I176" s="23">
        <v>117.1</v>
      </c>
      <c r="J176" s="13"/>
      <c r="K176" s="23">
        <v>10818.13</v>
      </c>
      <c r="L176" s="13"/>
      <c r="M176" s="23">
        <v>305.63</v>
      </c>
      <c r="N176" s="13"/>
      <c r="O176" s="23">
        <v>2170.29</v>
      </c>
      <c r="P176" s="13"/>
      <c r="Q176" s="23">
        <v>2189.91</v>
      </c>
      <c r="R176" s="13"/>
      <c r="S176" s="23">
        <v>121.08</v>
      </c>
      <c r="T176" s="13"/>
      <c r="U176" s="23">
        <v>14554.77</v>
      </c>
      <c r="V176" s="13"/>
      <c r="W176" s="23">
        <v>3030.51</v>
      </c>
      <c r="X176" s="13"/>
      <c r="Y176" s="23">
        <v>4163.43</v>
      </c>
      <c r="Z176" s="13"/>
      <c r="AA176" s="23">
        <v>4163.43</v>
      </c>
      <c r="AB176" s="13"/>
      <c r="AC176" s="23">
        <v>4163.43</v>
      </c>
      <c r="AD176" s="13"/>
      <c r="AE176" s="23">
        <v>4163.43</v>
      </c>
      <c r="AF176" s="13"/>
      <c r="AG176" s="23"/>
      <c r="AH176" s="13"/>
      <c r="AI176" s="23">
        <v>25000</v>
      </c>
    </row>
    <row r="177" spans="1:35" x14ac:dyDescent="0.25">
      <c r="A177" s="1"/>
      <c r="B177" s="1"/>
      <c r="C177" s="1"/>
      <c r="D177" s="1"/>
      <c r="E177" s="1"/>
      <c r="F177" s="1" t="s">
        <v>177</v>
      </c>
      <c r="G177" s="1"/>
      <c r="H177" s="1"/>
      <c r="I177" s="13">
        <f>ROUND(SUM(I173:I176),5)</f>
        <v>3601.81</v>
      </c>
      <c r="J177" s="13"/>
      <c r="K177" s="13">
        <f>ROUND(SUM(K173:K176),5)</f>
        <v>13867.02</v>
      </c>
      <c r="L177" s="13"/>
      <c r="M177" s="13">
        <f>ROUND(SUM(M173:M176),5)</f>
        <v>7162.81</v>
      </c>
      <c r="N177" s="13"/>
      <c r="O177" s="13">
        <f>ROUND(SUM(O173:O176),5)</f>
        <v>7970.14</v>
      </c>
      <c r="P177" s="13"/>
      <c r="Q177" s="13">
        <f>ROUND(SUM(Q173:Q176),5)</f>
        <v>7688.62</v>
      </c>
      <c r="R177" s="13"/>
      <c r="S177" s="13">
        <f>ROUND(SUM(S173:S176),5)</f>
        <v>3833.79</v>
      </c>
      <c r="T177" s="13"/>
      <c r="U177" s="13">
        <f>ROUND(SUM(U173:U176),5)</f>
        <v>17836.52</v>
      </c>
      <c r="V177" s="13"/>
      <c r="W177" s="13">
        <f>ROUND(SUM(W173:W176),5)</f>
        <v>5646.38</v>
      </c>
      <c r="X177" s="13"/>
      <c r="Y177" s="13">
        <f>ROUND(SUM(Y173:Y176),5)</f>
        <v>10189.18</v>
      </c>
      <c r="Z177" s="13"/>
      <c r="AA177" s="13">
        <f>ROUND(SUM(AA173:AA176),5)</f>
        <v>10189.18</v>
      </c>
      <c r="AB177" s="13"/>
      <c r="AC177" s="13">
        <f>ROUND(SUM(AC173:AC176),5)</f>
        <v>10189.18</v>
      </c>
      <c r="AD177" s="13"/>
      <c r="AE177" s="13">
        <f>ROUND(SUM(AE173:AE176),5)</f>
        <v>10189.18</v>
      </c>
      <c r="AF177" s="13"/>
      <c r="AG177" s="13">
        <f>ROUND(SUM(AG173:AG176),5)</f>
        <v>0</v>
      </c>
      <c r="AH177" s="13"/>
      <c r="AI177" s="13">
        <f>ROUND(SUM(AI173:AI176),5)</f>
        <v>73206</v>
      </c>
    </row>
    <row r="178" spans="1:35" x14ac:dyDescent="0.25">
      <c r="A178" s="1"/>
      <c r="B178" s="1"/>
      <c r="C178" s="1"/>
      <c r="D178" s="1"/>
      <c r="E178" s="1"/>
      <c r="F178" s="1" t="s">
        <v>178</v>
      </c>
      <c r="G178" s="1"/>
      <c r="H178" s="1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</row>
    <row r="179" spans="1:35" x14ac:dyDescent="0.25">
      <c r="A179" s="1"/>
      <c r="B179" s="1"/>
      <c r="C179" s="1"/>
      <c r="D179" s="1"/>
      <c r="E179" s="1"/>
      <c r="F179" s="18"/>
      <c r="G179" s="18" t="s">
        <v>179</v>
      </c>
      <c r="H179" s="18"/>
      <c r="I179" s="30">
        <v>0</v>
      </c>
      <c r="J179" s="30"/>
      <c r="K179" s="30">
        <v>36.25</v>
      </c>
      <c r="L179" s="30"/>
      <c r="M179" s="30">
        <v>0</v>
      </c>
      <c r="N179" s="30"/>
      <c r="O179" s="30">
        <v>0</v>
      </c>
      <c r="P179" s="30"/>
      <c r="Q179" s="30">
        <v>0</v>
      </c>
      <c r="R179" s="30"/>
      <c r="S179" s="30">
        <v>0</v>
      </c>
      <c r="T179" s="30"/>
      <c r="U179" s="30">
        <v>-36.25</v>
      </c>
      <c r="V179" s="30"/>
      <c r="W179" s="30">
        <v>0</v>
      </c>
      <c r="X179" s="30"/>
      <c r="Y179" s="30">
        <v>0</v>
      </c>
      <c r="Z179" s="30"/>
      <c r="AA179" s="30">
        <v>0</v>
      </c>
      <c r="AB179" s="30"/>
      <c r="AC179" s="30">
        <v>0</v>
      </c>
      <c r="AD179" s="30"/>
      <c r="AE179" s="30">
        <v>0</v>
      </c>
      <c r="AF179" s="30"/>
      <c r="AG179" s="30">
        <f t="shared" ref="AG179:AG188" si="5">ROUND(SUM(I179:AE179),5)</f>
        <v>0</v>
      </c>
      <c r="AH179" s="13"/>
      <c r="AI179" s="13">
        <v>0</v>
      </c>
    </row>
    <row r="180" spans="1:35" x14ac:dyDescent="0.25">
      <c r="A180" s="1"/>
      <c r="B180" s="1"/>
      <c r="C180" s="1"/>
      <c r="D180" s="1"/>
      <c r="E180" s="1"/>
      <c r="F180" s="1"/>
      <c r="G180" s="1" t="s">
        <v>180</v>
      </c>
      <c r="H180" s="1"/>
      <c r="I180" s="13">
        <v>3667.16</v>
      </c>
      <c r="J180" s="13"/>
      <c r="K180" s="13">
        <v>659.65</v>
      </c>
      <c r="L180" s="13"/>
      <c r="M180" s="13">
        <v>214.65</v>
      </c>
      <c r="N180" s="13"/>
      <c r="O180" s="13">
        <v>1299.1400000000001</v>
      </c>
      <c r="P180" s="13"/>
      <c r="Q180" s="13">
        <v>139.65</v>
      </c>
      <c r="R180" s="13"/>
      <c r="S180" s="13">
        <v>323.64999999999998</v>
      </c>
      <c r="T180" s="13"/>
      <c r="U180" s="13">
        <v>203.65</v>
      </c>
      <c r="V180" s="13"/>
      <c r="W180" s="13">
        <v>289.64999999999998</v>
      </c>
      <c r="X180" s="13"/>
      <c r="Y180" s="13">
        <v>1875</v>
      </c>
      <c r="Z180" s="13"/>
      <c r="AA180" s="13">
        <v>1875</v>
      </c>
      <c r="AB180" s="13"/>
      <c r="AC180" s="13">
        <v>1875</v>
      </c>
      <c r="AD180" s="13"/>
      <c r="AE180" s="13">
        <v>1875</v>
      </c>
      <c r="AF180" s="13"/>
      <c r="AG180" s="13"/>
      <c r="AH180" s="13"/>
      <c r="AI180" s="13">
        <v>15000</v>
      </c>
    </row>
    <row r="181" spans="1:35" x14ac:dyDescent="0.25">
      <c r="A181" s="1"/>
      <c r="B181" s="1"/>
      <c r="C181" s="1"/>
      <c r="D181" s="1"/>
      <c r="E181" s="1"/>
      <c r="F181" s="1"/>
      <c r="G181" s="1" t="s">
        <v>181</v>
      </c>
      <c r="H181" s="1"/>
      <c r="I181" s="13">
        <v>11065.08</v>
      </c>
      <c r="J181" s="13"/>
      <c r="K181" s="13">
        <v>11065.08</v>
      </c>
      <c r="L181" s="13"/>
      <c r="M181" s="13">
        <v>11065.08</v>
      </c>
      <c r="N181" s="13"/>
      <c r="O181" s="13">
        <v>12603.25</v>
      </c>
      <c r="P181" s="13"/>
      <c r="Q181" s="13">
        <v>13375.57</v>
      </c>
      <c r="R181" s="13"/>
      <c r="S181" s="13">
        <v>12603.25</v>
      </c>
      <c r="T181" s="13"/>
      <c r="U181" s="13">
        <v>12586.66</v>
      </c>
      <c r="V181" s="13"/>
      <c r="W181" s="13">
        <v>12586.66</v>
      </c>
      <c r="X181" s="13"/>
      <c r="Y181" s="13">
        <v>12586.66</v>
      </c>
      <c r="Z181" s="13"/>
      <c r="AA181" s="13">
        <v>12586.66</v>
      </c>
      <c r="AB181" s="13"/>
      <c r="AC181" s="13">
        <v>12586.66</v>
      </c>
      <c r="AD181" s="13"/>
      <c r="AE181" s="13">
        <v>12586.66</v>
      </c>
      <c r="AF181" s="13"/>
      <c r="AG181" s="13"/>
      <c r="AH181" s="13"/>
      <c r="AI181" s="13">
        <v>100000</v>
      </c>
    </row>
    <row r="182" spans="1:35" x14ac:dyDescent="0.25">
      <c r="A182" s="1"/>
      <c r="B182" s="1"/>
      <c r="C182" s="1"/>
      <c r="D182" s="1"/>
      <c r="E182" s="1"/>
      <c r="F182" s="1"/>
      <c r="G182" s="1" t="s">
        <v>182</v>
      </c>
      <c r="H182" s="1"/>
      <c r="I182" s="13">
        <v>82.5</v>
      </c>
      <c r="J182" s="13"/>
      <c r="K182" s="13">
        <v>99</v>
      </c>
      <c r="L182" s="13"/>
      <c r="M182" s="13">
        <v>45</v>
      </c>
      <c r="N182" s="13"/>
      <c r="O182" s="13">
        <v>0</v>
      </c>
      <c r="P182" s="13"/>
      <c r="Q182" s="13">
        <v>0</v>
      </c>
      <c r="R182" s="13"/>
      <c r="S182" s="13">
        <v>0</v>
      </c>
      <c r="T182" s="13"/>
      <c r="U182" s="13">
        <v>222</v>
      </c>
      <c r="V182" s="13"/>
      <c r="W182" s="13">
        <v>76.08</v>
      </c>
      <c r="X182" s="13"/>
      <c r="Y182" s="13">
        <v>187.5</v>
      </c>
      <c r="Z182" s="13"/>
      <c r="AA182" s="13">
        <v>187.5</v>
      </c>
      <c r="AB182" s="13"/>
      <c r="AC182" s="13">
        <v>187.5</v>
      </c>
      <c r="AD182" s="13"/>
      <c r="AE182" s="13">
        <v>187.5</v>
      </c>
      <c r="AF182" s="13"/>
      <c r="AG182" s="13"/>
      <c r="AH182" s="13"/>
      <c r="AI182" s="13">
        <v>1500</v>
      </c>
    </row>
    <row r="183" spans="1:35" x14ac:dyDescent="0.25">
      <c r="A183" s="1"/>
      <c r="B183" s="1"/>
      <c r="C183" s="1"/>
      <c r="D183" s="1"/>
      <c r="E183" s="1"/>
      <c r="F183" s="1"/>
      <c r="G183" s="1" t="s">
        <v>183</v>
      </c>
      <c r="H183" s="1"/>
      <c r="I183" s="13">
        <v>0</v>
      </c>
      <c r="J183" s="13"/>
      <c r="K183" s="13">
        <v>3152.73</v>
      </c>
      <c r="L183" s="13"/>
      <c r="M183" s="13">
        <v>0</v>
      </c>
      <c r="N183" s="13"/>
      <c r="O183" s="13">
        <v>1443.26</v>
      </c>
      <c r="P183" s="13"/>
      <c r="Q183" s="13">
        <v>565</v>
      </c>
      <c r="R183" s="13"/>
      <c r="S183" s="13">
        <v>6920</v>
      </c>
      <c r="T183" s="13"/>
      <c r="U183" s="13">
        <v>-6920</v>
      </c>
      <c r="V183" s="13"/>
      <c r="W183" s="13">
        <v>7691.78</v>
      </c>
      <c r="X183" s="13"/>
      <c r="Y183" s="13">
        <v>1606.6</v>
      </c>
      <c r="Z183" s="13"/>
      <c r="AA183" s="13">
        <v>1606.6</v>
      </c>
      <c r="AB183" s="13"/>
      <c r="AC183" s="13">
        <v>1606.6</v>
      </c>
      <c r="AD183" s="13"/>
      <c r="AE183" s="13">
        <v>1606.6</v>
      </c>
      <c r="AF183" s="13"/>
      <c r="AG183" s="13"/>
      <c r="AH183" s="13"/>
      <c r="AI183" s="13">
        <v>10000</v>
      </c>
    </row>
    <row r="184" spans="1:35" x14ac:dyDescent="0.25">
      <c r="A184" s="1"/>
      <c r="B184" s="1"/>
      <c r="C184" s="1"/>
      <c r="D184" s="1"/>
      <c r="E184" s="1"/>
      <c r="F184" s="1"/>
      <c r="G184" s="1" t="s">
        <v>184</v>
      </c>
      <c r="H184" s="1"/>
      <c r="I184" s="13">
        <v>5928.05</v>
      </c>
      <c r="J184" s="13"/>
      <c r="K184" s="13">
        <v>422.62</v>
      </c>
      <c r="L184" s="13"/>
      <c r="M184" s="13">
        <v>974.39</v>
      </c>
      <c r="N184" s="13"/>
      <c r="O184" s="13">
        <v>-1803.49</v>
      </c>
      <c r="P184" s="13"/>
      <c r="Q184" s="13">
        <v>527.94000000000005</v>
      </c>
      <c r="R184" s="13"/>
      <c r="S184" s="13">
        <v>369.72</v>
      </c>
      <c r="T184" s="13"/>
      <c r="U184" s="13">
        <v>2383.7199999999998</v>
      </c>
      <c r="V184" s="13"/>
      <c r="W184" s="13">
        <v>327.23</v>
      </c>
      <c r="X184" s="13"/>
      <c r="Y184" s="13">
        <v>1875</v>
      </c>
      <c r="Z184" s="13"/>
      <c r="AA184" s="13">
        <v>1875</v>
      </c>
      <c r="AB184" s="13"/>
      <c r="AC184" s="13">
        <v>1875</v>
      </c>
      <c r="AD184" s="13"/>
      <c r="AE184" s="13">
        <v>1875</v>
      </c>
      <c r="AF184" s="13"/>
      <c r="AG184" s="13"/>
      <c r="AH184" s="13"/>
      <c r="AI184" s="13">
        <v>15000</v>
      </c>
    </row>
    <row r="185" spans="1:35" x14ac:dyDescent="0.25">
      <c r="A185" s="1"/>
      <c r="B185" s="1"/>
      <c r="C185" s="1"/>
      <c r="D185" s="1"/>
      <c r="E185" s="1"/>
      <c r="F185" s="1"/>
      <c r="G185" s="1" t="s">
        <v>185</v>
      </c>
      <c r="H185" s="1"/>
      <c r="I185" s="13">
        <v>506.32</v>
      </c>
      <c r="J185" s="13"/>
      <c r="K185" s="13">
        <v>1300.8</v>
      </c>
      <c r="L185" s="13"/>
      <c r="M185" s="13">
        <v>665.38</v>
      </c>
      <c r="N185" s="13"/>
      <c r="O185" s="13">
        <v>314.88</v>
      </c>
      <c r="P185" s="13"/>
      <c r="Q185" s="13">
        <v>-6</v>
      </c>
      <c r="R185" s="13"/>
      <c r="S185" s="13">
        <v>0</v>
      </c>
      <c r="T185" s="13"/>
      <c r="U185" s="13">
        <v>21</v>
      </c>
      <c r="V185" s="13"/>
      <c r="W185" s="13">
        <v>328.96</v>
      </c>
      <c r="X185" s="13"/>
      <c r="Y185" s="13">
        <v>625</v>
      </c>
      <c r="Z185" s="13"/>
      <c r="AA185" s="13">
        <v>625</v>
      </c>
      <c r="AB185" s="13"/>
      <c r="AC185" s="13">
        <v>625</v>
      </c>
      <c r="AD185" s="13"/>
      <c r="AE185" s="13">
        <v>625</v>
      </c>
      <c r="AF185" s="13"/>
      <c r="AG185" s="13"/>
      <c r="AH185" s="13"/>
      <c r="AI185" s="13">
        <v>5000</v>
      </c>
    </row>
    <row r="186" spans="1:35" x14ac:dyDescent="0.25">
      <c r="A186" s="1"/>
      <c r="B186" s="1"/>
      <c r="C186" s="1"/>
      <c r="D186" s="1"/>
      <c r="E186" s="1"/>
      <c r="F186" s="1"/>
      <c r="G186" s="1" t="s">
        <v>186</v>
      </c>
      <c r="H186" s="1"/>
      <c r="I186" s="13">
        <v>632.63</v>
      </c>
      <c r="J186" s="13"/>
      <c r="K186" s="13">
        <v>1395.63</v>
      </c>
      <c r="L186" s="13"/>
      <c r="M186" s="13">
        <v>1820</v>
      </c>
      <c r="N186" s="13"/>
      <c r="O186" s="13">
        <v>0</v>
      </c>
      <c r="P186" s="13"/>
      <c r="Q186" s="13">
        <v>0</v>
      </c>
      <c r="R186" s="13"/>
      <c r="S186" s="13">
        <v>0</v>
      </c>
      <c r="T186" s="13"/>
      <c r="U186" s="13">
        <v>1240</v>
      </c>
      <c r="V186" s="13"/>
      <c r="W186" s="13">
        <v>0</v>
      </c>
      <c r="X186" s="13"/>
      <c r="Y186" s="13">
        <v>1250</v>
      </c>
      <c r="Z186" s="13"/>
      <c r="AA186" s="13">
        <v>1250</v>
      </c>
      <c r="AB186" s="13"/>
      <c r="AC186" s="13">
        <v>1250</v>
      </c>
      <c r="AD186" s="13"/>
      <c r="AE186" s="13">
        <v>1250</v>
      </c>
      <c r="AF186" s="13"/>
      <c r="AG186" s="13"/>
      <c r="AH186" s="13"/>
      <c r="AI186" s="13">
        <v>10000</v>
      </c>
    </row>
    <row r="187" spans="1:35" x14ac:dyDescent="0.25">
      <c r="A187" s="1"/>
      <c r="B187" s="1"/>
      <c r="C187" s="1"/>
      <c r="D187" s="1"/>
      <c r="E187" s="1"/>
      <c r="F187" s="1"/>
      <c r="G187" s="1" t="s">
        <v>187</v>
      </c>
      <c r="H187" s="1"/>
      <c r="I187" s="13">
        <v>0</v>
      </c>
      <c r="J187" s="13"/>
      <c r="K187" s="13">
        <v>470.03</v>
      </c>
      <c r="L187" s="13"/>
      <c r="M187" s="13">
        <v>138</v>
      </c>
      <c r="N187" s="13"/>
      <c r="O187" s="13">
        <v>0</v>
      </c>
      <c r="P187" s="13"/>
      <c r="Q187" s="13">
        <v>0</v>
      </c>
      <c r="R187" s="13"/>
      <c r="S187" s="13">
        <v>0</v>
      </c>
      <c r="T187" s="13"/>
      <c r="U187" s="13">
        <v>0</v>
      </c>
      <c r="V187" s="13"/>
      <c r="W187" s="13">
        <v>0</v>
      </c>
      <c r="X187" s="13"/>
      <c r="Y187" s="13">
        <v>125</v>
      </c>
      <c r="Z187" s="13"/>
      <c r="AA187" s="13">
        <v>125</v>
      </c>
      <c r="AB187" s="13"/>
      <c r="AC187" s="13">
        <v>125</v>
      </c>
      <c r="AD187" s="13"/>
      <c r="AE187" s="13">
        <v>125</v>
      </c>
      <c r="AF187" s="13"/>
      <c r="AG187" s="13"/>
      <c r="AH187" s="13"/>
      <c r="AI187" s="13">
        <v>1000</v>
      </c>
    </row>
    <row r="188" spans="1:35" ht="15.75" thickBot="1" x14ac:dyDescent="0.3">
      <c r="A188" s="1"/>
      <c r="B188" s="1"/>
      <c r="C188" s="1"/>
      <c r="D188" s="1"/>
      <c r="E188" s="1"/>
      <c r="F188" s="18"/>
      <c r="G188" s="18" t="s">
        <v>188</v>
      </c>
      <c r="H188" s="18"/>
      <c r="I188" s="30">
        <v>0</v>
      </c>
      <c r="J188" s="30"/>
      <c r="K188" s="30">
        <v>0</v>
      </c>
      <c r="L188" s="30"/>
      <c r="M188" s="30">
        <v>0</v>
      </c>
      <c r="N188" s="30"/>
      <c r="O188" s="30">
        <v>0</v>
      </c>
      <c r="P188" s="30"/>
      <c r="Q188" s="30">
        <v>0</v>
      </c>
      <c r="R188" s="30"/>
      <c r="S188" s="30">
        <v>41689</v>
      </c>
      <c r="T188" s="30"/>
      <c r="U188" s="30">
        <v>2420</v>
      </c>
      <c r="V188" s="30"/>
      <c r="W188" s="30">
        <v>0</v>
      </c>
      <c r="X188" s="30"/>
      <c r="Y188" s="30"/>
      <c r="Z188" s="30"/>
      <c r="AA188" s="30">
        <v>0</v>
      </c>
      <c r="AB188" s="30"/>
      <c r="AC188" s="30">
        <v>0</v>
      </c>
      <c r="AD188" s="30"/>
      <c r="AE188" s="30">
        <v>35600.01</v>
      </c>
      <c r="AF188" s="30"/>
      <c r="AG188" s="30">
        <f t="shared" si="5"/>
        <v>79709.009999999995</v>
      </c>
      <c r="AH188" s="13"/>
      <c r="AI188" s="13">
        <v>0</v>
      </c>
    </row>
    <row r="189" spans="1:35" ht="15.75" thickBot="1" x14ac:dyDescent="0.3">
      <c r="A189" s="1"/>
      <c r="B189" s="1"/>
      <c r="C189" s="1"/>
      <c r="D189" s="1"/>
      <c r="E189" s="1"/>
      <c r="F189" s="1" t="s">
        <v>189</v>
      </c>
      <c r="G189" s="1"/>
      <c r="H189" s="1"/>
      <c r="I189" s="24">
        <f>ROUND(SUM(I178:I188),5)</f>
        <v>21881.74</v>
      </c>
      <c r="J189" s="13"/>
      <c r="K189" s="24">
        <f>ROUND(SUM(K178:K188),5)</f>
        <v>18601.79</v>
      </c>
      <c r="L189" s="13"/>
      <c r="M189" s="24">
        <f>ROUND(SUM(M178:M188),5)</f>
        <v>14922.5</v>
      </c>
      <c r="N189" s="13"/>
      <c r="O189" s="24">
        <f>ROUND(SUM(O178:O188),5)</f>
        <v>13857.04</v>
      </c>
      <c r="P189" s="13"/>
      <c r="Q189" s="24">
        <f>ROUND(SUM(Q178:Q188),5)</f>
        <v>14602.16</v>
      </c>
      <c r="R189" s="13"/>
      <c r="S189" s="24">
        <f>ROUND(SUM(S178:S188),5)</f>
        <v>61905.62</v>
      </c>
      <c r="T189" s="13"/>
      <c r="U189" s="24">
        <f>ROUND(SUM(U178:U188),5)</f>
        <v>12120.78</v>
      </c>
      <c r="V189" s="13"/>
      <c r="W189" s="24">
        <f>ROUND(SUM(W178:W188),5)</f>
        <v>21300.36</v>
      </c>
      <c r="X189" s="13"/>
      <c r="Y189" s="24">
        <f>ROUND(SUM(Y178:Y188),5)</f>
        <v>20130.759999999998</v>
      </c>
      <c r="Z189" s="13"/>
      <c r="AA189" s="24">
        <f>ROUND(SUM(AA178:AA188),5)</f>
        <v>20130.759999999998</v>
      </c>
      <c r="AB189" s="13"/>
      <c r="AC189" s="24">
        <f>ROUND(SUM(AC178:AC188),5)</f>
        <v>20130.759999999998</v>
      </c>
      <c r="AD189" s="13"/>
      <c r="AE189" s="24">
        <f>ROUND(SUM(AE178:AE188),5)</f>
        <v>55730.77</v>
      </c>
      <c r="AF189" s="13"/>
      <c r="AG189" s="24">
        <f>ROUND(SUM(AG178:AG188),5)</f>
        <v>79709.009999999995</v>
      </c>
      <c r="AH189" s="13"/>
      <c r="AI189" s="24">
        <f>ROUND(SUM(AI178:AI188),5)</f>
        <v>157500</v>
      </c>
    </row>
    <row r="190" spans="1:35" x14ac:dyDescent="0.25">
      <c r="A190" s="1"/>
      <c r="B190" s="1"/>
      <c r="C190" s="1"/>
      <c r="D190" s="1"/>
      <c r="E190" s="1" t="s">
        <v>190</v>
      </c>
      <c r="F190" s="1"/>
      <c r="G190" s="1"/>
      <c r="H190" s="1"/>
      <c r="I190" s="13">
        <f>ROUND(I138+I153+I160+I166+I172+I177+I189,5)</f>
        <v>138982.24</v>
      </c>
      <c r="J190" s="13"/>
      <c r="K190" s="13">
        <f>ROUND(K138+K153+K160+K166+K172+K177+K189,5)</f>
        <v>150296.26</v>
      </c>
      <c r="L190" s="13"/>
      <c r="M190" s="13">
        <f>ROUND(M138+M153+M160+M166+M172+M177+M189,5)</f>
        <v>170247.09</v>
      </c>
      <c r="N190" s="13"/>
      <c r="O190" s="13">
        <f>ROUND(O138+O153+O160+O166+O172+O177+O189,5)</f>
        <v>170139.54</v>
      </c>
      <c r="P190" s="13"/>
      <c r="Q190" s="13">
        <f>ROUND(Q138+Q153+Q160+Q166+Q172+Q177+Q189,5)</f>
        <v>171459.37</v>
      </c>
      <c r="R190" s="13"/>
      <c r="S190" s="13">
        <f>ROUND(S138+S153+S160+S166+S172+S177+S189,5)</f>
        <v>257361.04</v>
      </c>
      <c r="T190" s="13"/>
      <c r="U190" s="13">
        <f>ROUND(U138+U153+U160+U166+U172+U177+U189,5)</f>
        <v>133813.26999999999</v>
      </c>
      <c r="V190" s="13"/>
      <c r="W190" s="13">
        <f>ROUND(W138+W153+W160+W166+W172+W177+W189,5)</f>
        <v>150142.43</v>
      </c>
      <c r="X190" s="13"/>
      <c r="Y190" s="13">
        <f>ROUND(Y138+Y153+Y160+Y166+Y172+Y177+Y189,5)</f>
        <v>132504.70000000001</v>
      </c>
      <c r="Z190" s="13"/>
      <c r="AA190" s="13">
        <f>ROUND(AA138+AA153+AA160+AA166+AA172+AA177+AA189,5)</f>
        <v>168474.57</v>
      </c>
      <c r="AB190" s="13"/>
      <c r="AC190" s="13">
        <f>ROUND(AC138+AC153+AC160+AC166+AC172+AC177+AC189,5)</f>
        <v>182174.57</v>
      </c>
      <c r="AD190" s="13"/>
      <c r="AE190" s="13">
        <f>ROUND(AE138+AE153+AE160+AE166+AE172+AE177+AE189,5)</f>
        <v>261261.73</v>
      </c>
      <c r="AF190" s="13"/>
      <c r="AG190" s="13">
        <f>ROUND(AG138+AG153+AG160+AG166+AG172+AG177+AG189,5)</f>
        <v>84171.14</v>
      </c>
      <c r="AH190" s="13"/>
      <c r="AI190" s="13">
        <f>ROUND(AI138+AI153+AI160+AI166+AI172+AI177+AI189,5)</f>
        <v>1874539</v>
      </c>
    </row>
    <row r="191" spans="1:35" x14ac:dyDescent="0.25">
      <c r="A191" s="1"/>
      <c r="B191" s="1"/>
      <c r="C191" s="1"/>
      <c r="D191" s="1"/>
      <c r="E191" s="1" t="s">
        <v>191</v>
      </c>
      <c r="F191" s="1"/>
      <c r="G191" s="1"/>
      <c r="H191" s="1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</row>
    <row r="192" spans="1:35" x14ac:dyDescent="0.25">
      <c r="A192" s="1"/>
      <c r="B192" s="1"/>
      <c r="C192" s="1"/>
      <c r="D192" s="1"/>
      <c r="E192" s="1"/>
      <c r="F192" s="1" t="s">
        <v>192</v>
      </c>
      <c r="G192" s="1"/>
      <c r="H192" s="1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</row>
    <row r="193" spans="1:35" x14ac:dyDescent="0.25">
      <c r="A193" s="1"/>
      <c r="B193" s="1"/>
      <c r="C193" s="1"/>
      <c r="D193" s="1"/>
      <c r="E193" s="1"/>
      <c r="F193" s="1"/>
      <c r="G193" s="1" t="s">
        <v>193</v>
      </c>
      <c r="H193" s="1"/>
      <c r="I193" s="13">
        <v>7106.3</v>
      </c>
      <c r="J193" s="13"/>
      <c r="K193" s="13">
        <v>7862.56</v>
      </c>
      <c r="L193" s="13"/>
      <c r="M193" s="13">
        <v>7113.42</v>
      </c>
      <c r="N193" s="13"/>
      <c r="O193" s="13">
        <v>7519.76</v>
      </c>
      <c r="P193" s="13"/>
      <c r="Q193" s="13">
        <v>7169.74</v>
      </c>
      <c r="R193" s="13"/>
      <c r="S193" s="13">
        <v>10199.25</v>
      </c>
      <c r="T193" s="13"/>
      <c r="U193" s="13">
        <v>7606.36</v>
      </c>
      <c r="V193" s="13"/>
      <c r="W193" s="13">
        <v>7197.7</v>
      </c>
      <c r="X193" s="13"/>
      <c r="Y193" s="13">
        <v>8000</v>
      </c>
      <c r="Z193" s="13"/>
      <c r="AA193" s="13">
        <v>8000</v>
      </c>
      <c r="AB193" s="13"/>
      <c r="AC193" s="13">
        <v>8000</v>
      </c>
      <c r="AD193" s="13"/>
      <c r="AE193" s="13">
        <f>4000*3</f>
        <v>12000</v>
      </c>
      <c r="AF193" s="13"/>
      <c r="AG193" s="13"/>
      <c r="AH193" s="13"/>
      <c r="AI193" s="13">
        <v>91000</v>
      </c>
    </row>
    <row r="194" spans="1:35" x14ac:dyDescent="0.25">
      <c r="A194" s="1"/>
      <c r="B194" s="1"/>
      <c r="C194" s="1"/>
      <c r="D194" s="1"/>
      <c r="E194" s="1"/>
      <c r="F194" s="1"/>
      <c r="G194" s="1" t="s">
        <v>194</v>
      </c>
      <c r="H194" s="1"/>
      <c r="I194" s="13">
        <v>593.75</v>
      </c>
      <c r="J194" s="13"/>
      <c r="K194" s="13">
        <v>757.79</v>
      </c>
      <c r="L194" s="13"/>
      <c r="M194" s="13">
        <v>544.16999999999996</v>
      </c>
      <c r="N194" s="13"/>
      <c r="O194" s="13">
        <v>556.13</v>
      </c>
      <c r="P194" s="13"/>
      <c r="Q194" s="13">
        <v>548.49</v>
      </c>
      <c r="R194" s="13"/>
      <c r="S194" s="13">
        <v>795.53</v>
      </c>
      <c r="T194" s="13"/>
      <c r="U194" s="13">
        <v>581.88</v>
      </c>
      <c r="V194" s="13"/>
      <c r="W194" s="13">
        <v>550.64</v>
      </c>
      <c r="X194" s="13"/>
      <c r="Y194" s="13">
        <f>+Y193*0.0725</f>
        <v>580</v>
      </c>
      <c r="Z194" s="13"/>
      <c r="AA194" s="13">
        <f>+AA193*0.0725</f>
        <v>580</v>
      </c>
      <c r="AB194" s="13"/>
      <c r="AC194" s="13">
        <f>+AC193*0.0725</f>
        <v>580</v>
      </c>
      <c r="AD194" s="13"/>
      <c r="AE194" s="13">
        <f>+AE193*0.0725</f>
        <v>869.99999999999989</v>
      </c>
      <c r="AF194" s="13"/>
      <c r="AG194" s="13"/>
      <c r="AH194" s="13"/>
      <c r="AI194" s="13">
        <v>6962</v>
      </c>
    </row>
    <row r="195" spans="1:35" x14ac:dyDescent="0.25">
      <c r="A195" s="1"/>
      <c r="B195" s="1"/>
      <c r="C195" s="1"/>
      <c r="D195" s="1"/>
      <c r="E195" s="1"/>
      <c r="F195" s="1"/>
      <c r="G195" s="1" t="s">
        <v>195</v>
      </c>
      <c r="H195" s="1"/>
      <c r="I195" s="13">
        <v>948.37</v>
      </c>
      <c r="J195" s="13"/>
      <c r="K195" s="13">
        <v>948.37</v>
      </c>
      <c r="L195" s="13"/>
      <c r="M195" s="13">
        <v>966.47</v>
      </c>
      <c r="N195" s="13"/>
      <c r="O195" s="13">
        <v>1020.63</v>
      </c>
      <c r="P195" s="13"/>
      <c r="Q195" s="13">
        <v>1020.63</v>
      </c>
      <c r="R195" s="13"/>
      <c r="S195" s="13">
        <v>1020.63</v>
      </c>
      <c r="T195" s="13"/>
      <c r="U195" s="13">
        <v>1020.63</v>
      </c>
      <c r="V195" s="13"/>
      <c r="W195" s="13">
        <v>1979.65</v>
      </c>
      <c r="X195" s="13"/>
      <c r="Y195" s="13">
        <v>1979.65</v>
      </c>
      <c r="Z195" s="13"/>
      <c r="AA195" s="13">
        <v>1979.65</v>
      </c>
      <c r="AB195" s="13"/>
      <c r="AC195" s="13">
        <v>1979.65</v>
      </c>
      <c r="AD195" s="13"/>
      <c r="AE195" s="13">
        <v>1976.65</v>
      </c>
      <c r="AF195" s="13"/>
      <c r="AG195" s="13"/>
      <c r="AH195" s="13"/>
      <c r="AI195" s="13">
        <v>33524</v>
      </c>
    </row>
    <row r="196" spans="1:35" x14ac:dyDescent="0.25">
      <c r="A196" s="1"/>
      <c r="B196" s="1"/>
      <c r="C196" s="1"/>
      <c r="D196" s="1"/>
      <c r="E196" s="1"/>
      <c r="F196" s="1"/>
      <c r="G196" s="1" t="s">
        <v>196</v>
      </c>
      <c r="H196" s="1"/>
      <c r="I196" s="13">
        <v>129.66999999999999</v>
      </c>
      <c r="J196" s="13"/>
      <c r="K196" s="13">
        <v>145.22</v>
      </c>
      <c r="L196" s="13"/>
      <c r="M196" s="13">
        <v>129.41999999999999</v>
      </c>
      <c r="N196" s="13"/>
      <c r="O196" s="13">
        <v>134.63</v>
      </c>
      <c r="P196" s="13"/>
      <c r="Q196" s="13">
        <v>129.63</v>
      </c>
      <c r="R196" s="13"/>
      <c r="S196" s="13">
        <v>576.4</v>
      </c>
      <c r="T196" s="13"/>
      <c r="U196" s="13">
        <v>132.93</v>
      </c>
      <c r="V196" s="13"/>
      <c r="W196" s="13">
        <v>126</v>
      </c>
      <c r="X196" s="13"/>
      <c r="Y196" s="13">
        <f>+Y193*0.03</f>
        <v>240</v>
      </c>
      <c r="Z196" s="13"/>
      <c r="AA196" s="13">
        <f>+AA193*0.03</f>
        <v>240</v>
      </c>
      <c r="AB196" s="13"/>
      <c r="AC196" s="13">
        <f>+AC193*0.03</f>
        <v>240</v>
      </c>
      <c r="AD196" s="13"/>
      <c r="AE196" s="13">
        <f>+AE193*0.03</f>
        <v>360</v>
      </c>
      <c r="AF196" s="13"/>
      <c r="AG196" s="13"/>
      <c r="AH196" s="13"/>
      <c r="AI196" s="13">
        <v>2730</v>
      </c>
    </row>
    <row r="197" spans="1:35" x14ac:dyDescent="0.25">
      <c r="A197" s="1"/>
      <c r="B197" s="1"/>
      <c r="C197" s="1"/>
      <c r="D197" s="1"/>
      <c r="E197" s="1"/>
      <c r="F197" s="1"/>
      <c r="G197" s="1" t="s">
        <v>197</v>
      </c>
      <c r="H197" s="1"/>
      <c r="I197" s="13">
        <v>0</v>
      </c>
      <c r="J197" s="13"/>
      <c r="K197" s="13">
        <v>0</v>
      </c>
      <c r="L197" s="13"/>
      <c r="M197" s="13">
        <v>40</v>
      </c>
      <c r="N197" s="13"/>
      <c r="O197" s="13">
        <v>0</v>
      </c>
      <c r="P197" s="13"/>
      <c r="Q197" s="13">
        <v>683.73</v>
      </c>
      <c r="R197" s="13"/>
      <c r="S197" s="13">
        <v>0</v>
      </c>
      <c r="T197" s="13"/>
      <c r="U197" s="13">
        <v>125.9</v>
      </c>
      <c r="V197" s="13"/>
      <c r="W197" s="13">
        <v>209.95</v>
      </c>
      <c r="X197" s="13"/>
      <c r="Y197" s="13">
        <v>132.44999999999999</v>
      </c>
      <c r="Z197" s="13"/>
      <c r="AA197" s="13">
        <v>132.44999999999999</v>
      </c>
      <c r="AB197" s="13"/>
      <c r="AC197" s="13">
        <v>132.44999999999999</v>
      </c>
      <c r="AD197" s="13"/>
      <c r="AE197" s="13">
        <v>132.44999999999999</v>
      </c>
      <c r="AF197" s="13"/>
      <c r="AG197" s="13"/>
      <c r="AH197" s="13"/>
      <c r="AI197" s="13">
        <v>500</v>
      </c>
    </row>
    <row r="198" spans="1:35" ht="15.75" thickBot="1" x14ac:dyDescent="0.3">
      <c r="A198" s="1"/>
      <c r="B198" s="1"/>
      <c r="C198" s="1"/>
      <c r="D198" s="1"/>
      <c r="E198" s="1"/>
      <c r="F198" s="1"/>
      <c r="G198" s="1" t="s">
        <v>198</v>
      </c>
      <c r="H198" s="1"/>
      <c r="I198" s="23">
        <v>150.78</v>
      </c>
      <c r="J198" s="13"/>
      <c r="K198" s="23">
        <v>150.78</v>
      </c>
      <c r="L198" s="13"/>
      <c r="M198" s="23">
        <v>150.78</v>
      </c>
      <c r="N198" s="13"/>
      <c r="O198" s="23">
        <v>150.78</v>
      </c>
      <c r="P198" s="13"/>
      <c r="Q198" s="23">
        <v>150.78</v>
      </c>
      <c r="R198" s="13"/>
      <c r="S198" s="23">
        <v>162.59</v>
      </c>
      <c r="T198" s="13"/>
      <c r="U198" s="23">
        <v>162.59</v>
      </c>
      <c r="V198" s="13"/>
      <c r="W198" s="23">
        <v>162.59</v>
      </c>
      <c r="X198" s="13"/>
      <c r="Y198" s="23">
        <v>162.5</v>
      </c>
      <c r="Z198" s="13"/>
      <c r="AA198" s="23">
        <v>162.5</v>
      </c>
      <c r="AB198" s="13"/>
      <c r="AC198" s="23">
        <v>162.5</v>
      </c>
      <c r="AD198" s="13"/>
      <c r="AE198" s="23">
        <v>162.5</v>
      </c>
      <c r="AF198" s="13"/>
      <c r="AG198" s="23"/>
      <c r="AH198" s="13"/>
      <c r="AI198" s="23">
        <v>5678</v>
      </c>
    </row>
    <row r="199" spans="1:35" x14ac:dyDescent="0.25">
      <c r="A199" s="1"/>
      <c r="B199" s="1"/>
      <c r="C199" s="1"/>
      <c r="D199" s="1"/>
      <c r="E199" s="1"/>
      <c r="F199" s="1" t="s">
        <v>199</v>
      </c>
      <c r="G199" s="1"/>
      <c r="H199" s="1"/>
      <c r="I199" s="13">
        <f>ROUND(SUM(I192:I198),5)</f>
        <v>8928.8700000000008</v>
      </c>
      <c r="J199" s="13"/>
      <c r="K199" s="13">
        <f>ROUND(SUM(K192:K198),5)</f>
        <v>9864.7199999999993</v>
      </c>
      <c r="L199" s="13"/>
      <c r="M199" s="13">
        <f>ROUND(SUM(M192:M198),5)</f>
        <v>8944.26</v>
      </c>
      <c r="N199" s="13"/>
      <c r="O199" s="13">
        <f>ROUND(SUM(O192:O198),5)</f>
        <v>9381.93</v>
      </c>
      <c r="P199" s="13"/>
      <c r="Q199" s="13">
        <f>ROUND(SUM(Q192:Q198),5)</f>
        <v>9703</v>
      </c>
      <c r="R199" s="13"/>
      <c r="S199" s="13">
        <f>ROUND(SUM(S192:S198),5)</f>
        <v>12754.4</v>
      </c>
      <c r="T199" s="13"/>
      <c r="U199" s="13">
        <f>ROUND(SUM(U192:U198),5)</f>
        <v>9630.2900000000009</v>
      </c>
      <c r="V199" s="13"/>
      <c r="W199" s="13">
        <f>ROUND(SUM(W192:W198),5)</f>
        <v>10226.530000000001</v>
      </c>
      <c r="X199" s="13"/>
      <c r="Y199" s="13">
        <f>ROUND(SUM(Y192:Y198),5)</f>
        <v>11094.6</v>
      </c>
      <c r="Z199" s="13"/>
      <c r="AA199" s="13">
        <f>ROUND(SUM(AA192:AA198),5)</f>
        <v>11094.6</v>
      </c>
      <c r="AB199" s="13"/>
      <c r="AC199" s="13">
        <f>ROUND(SUM(AC192:AC198),5)</f>
        <v>11094.6</v>
      </c>
      <c r="AD199" s="13"/>
      <c r="AE199" s="13">
        <f>ROUND(SUM(AE192:AE198),5)</f>
        <v>15501.6</v>
      </c>
      <c r="AF199" s="13"/>
      <c r="AG199" s="13">
        <f>ROUND(SUM(AG192:AG198),5)</f>
        <v>0</v>
      </c>
      <c r="AH199" s="13"/>
      <c r="AI199" s="13">
        <f>ROUND(SUM(AI192:AI198),5)</f>
        <v>140394</v>
      </c>
    </row>
    <row r="200" spans="1:35" x14ac:dyDescent="0.25">
      <c r="A200" s="1"/>
      <c r="B200" s="1"/>
      <c r="C200" s="1"/>
      <c r="D200" s="1"/>
      <c r="E200" s="1"/>
      <c r="F200" s="1" t="s">
        <v>200</v>
      </c>
      <c r="G200" s="1"/>
      <c r="H200" s="1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</row>
    <row r="201" spans="1:35" x14ac:dyDescent="0.25">
      <c r="A201" s="1"/>
      <c r="B201" s="1"/>
      <c r="C201" s="1"/>
      <c r="D201" s="1"/>
      <c r="E201" s="1"/>
      <c r="F201" s="18"/>
      <c r="G201" s="18" t="s">
        <v>201</v>
      </c>
      <c r="H201" s="18"/>
      <c r="I201" s="30">
        <v>0</v>
      </c>
      <c r="J201" s="30"/>
      <c r="K201" s="30">
        <v>1080.98</v>
      </c>
      <c r="L201" s="30"/>
      <c r="M201" s="30">
        <v>2229.09</v>
      </c>
      <c r="N201" s="30"/>
      <c r="O201" s="30">
        <v>2088.88</v>
      </c>
      <c r="P201" s="30"/>
      <c r="Q201" s="30">
        <v>1541.93</v>
      </c>
      <c r="R201" s="30"/>
      <c r="S201" s="30">
        <v>1631.45</v>
      </c>
      <c r="T201" s="30"/>
      <c r="U201" s="30">
        <v>0</v>
      </c>
      <c r="V201" s="30"/>
      <c r="W201" s="30">
        <v>0</v>
      </c>
      <c r="X201" s="30"/>
      <c r="Y201" s="30">
        <v>0</v>
      </c>
      <c r="Z201" s="30"/>
      <c r="AA201" s="30">
        <v>0</v>
      </c>
      <c r="AB201" s="30"/>
      <c r="AC201" s="30">
        <v>0</v>
      </c>
      <c r="AD201" s="30"/>
      <c r="AE201" s="30">
        <v>0</v>
      </c>
      <c r="AF201" s="30"/>
      <c r="AG201" s="30">
        <f>ROUND(SUM(I201:AE201),5)</f>
        <v>8572.33</v>
      </c>
      <c r="AH201" s="13"/>
      <c r="AI201" s="13">
        <v>0</v>
      </c>
    </row>
    <row r="202" spans="1:35" ht="15.75" thickBot="1" x14ac:dyDescent="0.3">
      <c r="A202" s="1"/>
      <c r="B202" s="1"/>
      <c r="C202" s="1"/>
      <c r="D202" s="1"/>
      <c r="E202" s="1"/>
      <c r="F202" s="18"/>
      <c r="G202" s="18" t="s">
        <v>202</v>
      </c>
      <c r="H202" s="18"/>
      <c r="I202" s="31">
        <v>0</v>
      </c>
      <c r="J202" s="30"/>
      <c r="K202" s="31">
        <v>0</v>
      </c>
      <c r="L202" s="30"/>
      <c r="M202" s="31">
        <v>210.65</v>
      </c>
      <c r="N202" s="30"/>
      <c r="O202" s="31">
        <v>221.02</v>
      </c>
      <c r="P202" s="30"/>
      <c r="Q202" s="31">
        <v>144.75</v>
      </c>
      <c r="R202" s="30"/>
      <c r="S202" s="31">
        <v>130.22999999999999</v>
      </c>
      <c r="T202" s="30"/>
      <c r="U202" s="31">
        <v>0</v>
      </c>
      <c r="V202" s="30"/>
      <c r="W202" s="31">
        <v>0</v>
      </c>
      <c r="X202" s="30"/>
      <c r="Y202" s="31">
        <v>0</v>
      </c>
      <c r="Z202" s="30"/>
      <c r="AA202" s="31">
        <v>0</v>
      </c>
      <c r="AB202" s="30"/>
      <c r="AC202" s="31">
        <v>0</v>
      </c>
      <c r="AD202" s="30"/>
      <c r="AE202" s="31">
        <v>0</v>
      </c>
      <c r="AF202" s="30"/>
      <c r="AG202" s="31">
        <f>ROUND(SUM(I202:AE202),5)</f>
        <v>706.65</v>
      </c>
      <c r="AH202" s="13"/>
      <c r="AI202" s="23">
        <v>0</v>
      </c>
    </row>
    <row r="203" spans="1:35" x14ac:dyDescent="0.25">
      <c r="A203" s="1"/>
      <c r="B203" s="1"/>
      <c r="C203" s="1"/>
      <c r="D203" s="1"/>
      <c r="E203" s="1"/>
      <c r="F203" s="18" t="s">
        <v>203</v>
      </c>
      <c r="G203" s="18"/>
      <c r="H203" s="18"/>
      <c r="I203" s="30">
        <f>ROUND(SUM(I200:I202),5)</f>
        <v>0</v>
      </c>
      <c r="J203" s="30"/>
      <c r="K203" s="30">
        <f>ROUND(SUM(K200:K202),5)</f>
        <v>1080.98</v>
      </c>
      <c r="L203" s="30"/>
      <c r="M203" s="30">
        <f>ROUND(SUM(M200:M202),5)</f>
        <v>2439.7399999999998</v>
      </c>
      <c r="N203" s="30"/>
      <c r="O203" s="30">
        <f>ROUND(SUM(O200:O202),5)</f>
        <v>2309.9</v>
      </c>
      <c r="P203" s="30"/>
      <c r="Q203" s="30">
        <f>ROUND(SUM(Q200:Q202),5)</f>
        <v>1686.68</v>
      </c>
      <c r="R203" s="30"/>
      <c r="S203" s="30">
        <f>ROUND(SUM(S200:S202),5)</f>
        <v>1761.68</v>
      </c>
      <c r="T203" s="30"/>
      <c r="U203" s="30">
        <f>ROUND(SUM(U200:U202),5)</f>
        <v>0</v>
      </c>
      <c r="V203" s="30"/>
      <c r="W203" s="30">
        <f>ROUND(SUM(W200:W202),5)</f>
        <v>0</v>
      </c>
      <c r="X203" s="30"/>
      <c r="Y203" s="30">
        <f>ROUND(SUM(Y200:Y202),5)</f>
        <v>0</v>
      </c>
      <c r="Z203" s="30"/>
      <c r="AA203" s="30">
        <f>ROUND(SUM(AA200:AA202),5)</f>
        <v>0</v>
      </c>
      <c r="AB203" s="30"/>
      <c r="AC203" s="30">
        <f>ROUND(SUM(AC200:AC202),5)</f>
        <v>0</v>
      </c>
      <c r="AD203" s="30"/>
      <c r="AE203" s="30">
        <f>ROUND(SUM(AE200:AE202),5)</f>
        <v>0</v>
      </c>
      <c r="AF203" s="30"/>
      <c r="AG203" s="30">
        <f>ROUND(SUM(AG200:AG202),5)</f>
        <v>9278.98</v>
      </c>
      <c r="AH203" s="13"/>
      <c r="AI203" s="13">
        <f>ROUND(SUM(AI200:AI202),5)</f>
        <v>0</v>
      </c>
    </row>
    <row r="204" spans="1:35" x14ac:dyDescent="0.25">
      <c r="A204" s="1"/>
      <c r="B204" s="1"/>
      <c r="C204" s="1"/>
      <c r="D204" s="1"/>
      <c r="E204" s="1"/>
      <c r="F204" s="1" t="s">
        <v>204</v>
      </c>
      <c r="G204" s="1"/>
      <c r="H204" s="1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</row>
    <row r="205" spans="1:35" x14ac:dyDescent="0.25">
      <c r="A205" s="1"/>
      <c r="B205" s="1"/>
      <c r="C205" s="1"/>
      <c r="D205" s="1"/>
      <c r="E205" s="1"/>
      <c r="F205" s="1"/>
      <c r="G205" s="1" t="s">
        <v>205</v>
      </c>
      <c r="H205" s="1"/>
      <c r="I205" s="13">
        <v>270.23</v>
      </c>
      <c r="J205" s="13"/>
      <c r="K205" s="13">
        <v>12.34</v>
      </c>
      <c r="L205" s="13"/>
      <c r="M205" s="13">
        <v>139.03</v>
      </c>
      <c r="N205" s="13"/>
      <c r="O205" s="13">
        <v>276.81</v>
      </c>
      <c r="P205" s="13"/>
      <c r="Q205" s="13">
        <v>187.71</v>
      </c>
      <c r="R205" s="13"/>
      <c r="S205" s="13">
        <v>120.34</v>
      </c>
      <c r="T205" s="13"/>
      <c r="U205" s="13">
        <v>291.70999999999998</v>
      </c>
      <c r="V205" s="13"/>
      <c r="W205" s="13">
        <v>218.6</v>
      </c>
      <c r="X205" s="13"/>
      <c r="Y205" s="13">
        <v>836.38</v>
      </c>
      <c r="Z205" s="13"/>
      <c r="AA205" s="13">
        <v>836.38</v>
      </c>
      <c r="AB205" s="13"/>
      <c r="AC205" s="13">
        <v>836.38</v>
      </c>
      <c r="AD205" s="13"/>
      <c r="AE205" s="13">
        <v>836.38</v>
      </c>
      <c r="AF205" s="13"/>
      <c r="AG205" s="13"/>
      <c r="AH205" s="13"/>
      <c r="AI205" s="13">
        <v>6691</v>
      </c>
    </row>
    <row r="206" spans="1:35" ht="15.75" thickBot="1" x14ac:dyDescent="0.3">
      <c r="A206" s="1"/>
      <c r="B206" s="1"/>
      <c r="C206" s="1"/>
      <c r="D206" s="1"/>
      <c r="E206" s="1"/>
      <c r="F206" s="1"/>
      <c r="G206" s="1" t="s">
        <v>356</v>
      </c>
      <c r="H206" s="1"/>
      <c r="I206" s="23"/>
      <c r="J206" s="13"/>
      <c r="K206" s="23"/>
      <c r="L206" s="13"/>
      <c r="M206" s="23"/>
      <c r="N206" s="13"/>
      <c r="O206" s="23"/>
      <c r="P206" s="13"/>
      <c r="Q206" s="23"/>
      <c r="R206" s="13"/>
      <c r="S206" s="23"/>
      <c r="T206" s="13"/>
      <c r="U206" s="23"/>
      <c r="V206" s="13"/>
      <c r="W206" s="23"/>
      <c r="X206" s="13"/>
      <c r="Y206" s="23"/>
      <c r="Z206" s="13"/>
      <c r="AA206" s="23"/>
      <c r="AB206" s="13"/>
      <c r="AC206" s="23"/>
      <c r="AD206" s="13"/>
      <c r="AE206" s="23"/>
      <c r="AF206" s="13"/>
      <c r="AG206" s="23"/>
      <c r="AH206" s="13"/>
      <c r="AI206" s="23">
        <v>1000</v>
      </c>
    </row>
    <row r="207" spans="1:35" x14ac:dyDescent="0.25">
      <c r="A207" s="1"/>
      <c r="B207" s="1"/>
      <c r="C207" s="1"/>
      <c r="D207" s="1"/>
      <c r="E207" s="1"/>
      <c r="F207" s="1" t="s">
        <v>206</v>
      </c>
      <c r="G207" s="1"/>
      <c r="H207" s="1"/>
      <c r="I207" s="13">
        <f>ROUND(SUM(I204:I206),5)</f>
        <v>270.23</v>
      </c>
      <c r="J207" s="13"/>
      <c r="K207" s="13">
        <f>ROUND(SUM(K204:K206),5)</f>
        <v>12.34</v>
      </c>
      <c r="L207" s="13"/>
      <c r="M207" s="13">
        <f>ROUND(SUM(M204:M206),5)</f>
        <v>139.03</v>
      </c>
      <c r="N207" s="13"/>
      <c r="O207" s="13">
        <f>ROUND(SUM(O204:O206),5)</f>
        <v>276.81</v>
      </c>
      <c r="P207" s="13"/>
      <c r="Q207" s="13">
        <f>ROUND(SUM(Q204:Q206),5)</f>
        <v>187.71</v>
      </c>
      <c r="R207" s="13"/>
      <c r="S207" s="13">
        <f>ROUND(SUM(S204:S206),5)</f>
        <v>120.34</v>
      </c>
      <c r="T207" s="13"/>
      <c r="U207" s="13">
        <f>ROUND(SUM(U204:U206),5)</f>
        <v>291.70999999999998</v>
      </c>
      <c r="V207" s="13"/>
      <c r="W207" s="13">
        <f>ROUND(SUM(W204:W206),5)</f>
        <v>218.6</v>
      </c>
      <c r="X207" s="13"/>
      <c r="Y207" s="13">
        <f>ROUND(SUM(Y204:Y206),5)</f>
        <v>836.38</v>
      </c>
      <c r="Z207" s="13"/>
      <c r="AA207" s="13">
        <f>ROUND(SUM(AA204:AA206),5)</f>
        <v>836.38</v>
      </c>
      <c r="AB207" s="13"/>
      <c r="AC207" s="13">
        <f>ROUND(SUM(AC204:AC206),5)</f>
        <v>836.38</v>
      </c>
      <c r="AD207" s="13"/>
      <c r="AE207" s="13">
        <f>ROUND(SUM(AE204:AE206),5)</f>
        <v>836.38</v>
      </c>
      <c r="AF207" s="13"/>
      <c r="AG207" s="13">
        <f>ROUND(SUM(AG204:AG206),5)</f>
        <v>0</v>
      </c>
      <c r="AH207" s="13"/>
      <c r="AI207" s="13">
        <f>ROUND(SUM(AI204:AI206),5)</f>
        <v>7691</v>
      </c>
    </row>
    <row r="208" spans="1:35" x14ac:dyDescent="0.25">
      <c r="A208" s="1"/>
      <c r="B208" s="1"/>
      <c r="C208" s="1"/>
      <c r="D208" s="1"/>
      <c r="E208" s="1"/>
      <c r="F208" s="1" t="s">
        <v>207</v>
      </c>
      <c r="G208" s="1"/>
      <c r="H208" s="1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</row>
    <row r="209" spans="1:35" x14ac:dyDescent="0.25">
      <c r="A209" s="1"/>
      <c r="B209" s="1"/>
      <c r="C209" s="1"/>
      <c r="D209" s="1"/>
      <c r="E209" s="1"/>
      <c r="F209" s="1"/>
      <c r="G209" s="1" t="s">
        <v>208</v>
      </c>
      <c r="H209" s="1"/>
      <c r="I209" s="13">
        <v>590.46</v>
      </c>
      <c r="J209" s="13"/>
      <c r="K209" s="13">
        <v>614.21</v>
      </c>
      <c r="L209" s="13"/>
      <c r="M209" s="13">
        <v>624.51</v>
      </c>
      <c r="N209" s="13"/>
      <c r="O209" s="13">
        <v>626.08000000000004</v>
      </c>
      <c r="P209" s="13"/>
      <c r="Q209" s="13">
        <v>610.91</v>
      </c>
      <c r="R209" s="13"/>
      <c r="S209" s="13">
        <v>368.61</v>
      </c>
      <c r="T209" s="13"/>
      <c r="U209" s="13">
        <v>628.88</v>
      </c>
      <c r="V209" s="13"/>
      <c r="W209" s="13">
        <v>361.76</v>
      </c>
      <c r="X209" s="13"/>
      <c r="Y209" s="13">
        <v>625</v>
      </c>
      <c r="Z209" s="13"/>
      <c r="AA209" s="13">
        <v>625</v>
      </c>
      <c r="AB209" s="13"/>
      <c r="AC209" s="13">
        <v>625</v>
      </c>
      <c r="AD209" s="13"/>
      <c r="AE209" s="13">
        <v>625</v>
      </c>
      <c r="AF209" s="13"/>
      <c r="AG209" s="13"/>
      <c r="AH209" s="13"/>
      <c r="AI209" s="13">
        <v>5000</v>
      </c>
    </row>
    <row r="210" spans="1:35" ht="15.75" thickBot="1" x14ac:dyDescent="0.3">
      <c r="A210" s="1"/>
      <c r="B210" s="1"/>
      <c r="C210" s="1"/>
      <c r="D210" s="1"/>
      <c r="E210" s="1"/>
      <c r="F210" s="1"/>
      <c r="G210" s="1" t="s">
        <v>209</v>
      </c>
      <c r="H210" s="1"/>
      <c r="I210" s="23">
        <v>0</v>
      </c>
      <c r="J210" s="13"/>
      <c r="K210" s="23">
        <v>-937.01</v>
      </c>
      <c r="L210" s="13"/>
      <c r="M210" s="23">
        <v>672.06</v>
      </c>
      <c r="N210" s="13"/>
      <c r="O210" s="23">
        <v>202.82</v>
      </c>
      <c r="P210" s="13"/>
      <c r="Q210" s="23">
        <v>0</v>
      </c>
      <c r="R210" s="13"/>
      <c r="S210" s="23">
        <v>0</v>
      </c>
      <c r="T210" s="13"/>
      <c r="U210" s="23">
        <v>0</v>
      </c>
      <c r="V210" s="13"/>
      <c r="W210" s="23">
        <v>52</v>
      </c>
      <c r="X210" s="13"/>
      <c r="Y210" s="23">
        <v>125</v>
      </c>
      <c r="Z210" s="13"/>
      <c r="AA210" s="23">
        <v>125</v>
      </c>
      <c r="AB210" s="13"/>
      <c r="AC210" s="23">
        <v>125</v>
      </c>
      <c r="AD210" s="13"/>
      <c r="AE210" s="23">
        <v>125</v>
      </c>
      <c r="AF210" s="13"/>
      <c r="AG210" s="23"/>
      <c r="AH210" s="13"/>
      <c r="AI210" s="23">
        <v>1000</v>
      </c>
    </row>
    <row r="211" spans="1:35" x14ac:dyDescent="0.25">
      <c r="A211" s="1"/>
      <c r="B211" s="1"/>
      <c r="C211" s="1"/>
      <c r="D211" s="1"/>
      <c r="E211" s="1"/>
      <c r="F211" s="1" t="s">
        <v>210</v>
      </c>
      <c r="G211" s="1"/>
      <c r="H211" s="1"/>
      <c r="I211" s="13">
        <f>ROUND(SUM(I208:I210),5)</f>
        <v>590.46</v>
      </c>
      <c r="J211" s="13"/>
      <c r="K211" s="13">
        <f>ROUND(SUM(K208:K210),5)</f>
        <v>-322.8</v>
      </c>
      <c r="L211" s="13"/>
      <c r="M211" s="13">
        <f>ROUND(SUM(M208:M210),5)</f>
        <v>1296.57</v>
      </c>
      <c r="N211" s="13"/>
      <c r="O211" s="13">
        <f>ROUND(SUM(O208:O210),5)</f>
        <v>828.9</v>
      </c>
      <c r="P211" s="13"/>
      <c r="Q211" s="13">
        <f>ROUND(SUM(Q208:Q210),5)</f>
        <v>610.91</v>
      </c>
      <c r="R211" s="13"/>
      <c r="S211" s="13">
        <f>ROUND(SUM(S208:S210),5)</f>
        <v>368.61</v>
      </c>
      <c r="T211" s="13"/>
      <c r="U211" s="13">
        <f>ROUND(SUM(U208:U210),5)</f>
        <v>628.88</v>
      </c>
      <c r="V211" s="13"/>
      <c r="W211" s="13">
        <f>ROUND(SUM(W208:W210),5)</f>
        <v>413.76</v>
      </c>
      <c r="X211" s="13"/>
      <c r="Y211" s="13">
        <f>ROUND(SUM(Y208:Y210),5)</f>
        <v>750</v>
      </c>
      <c r="Z211" s="13"/>
      <c r="AA211" s="13">
        <f>ROUND(SUM(AA208:AA210),5)</f>
        <v>750</v>
      </c>
      <c r="AB211" s="13"/>
      <c r="AC211" s="13">
        <f>ROUND(SUM(AC208:AC210),5)</f>
        <v>750</v>
      </c>
      <c r="AD211" s="13"/>
      <c r="AE211" s="13">
        <f>ROUND(SUM(AE208:AE210),5)</f>
        <v>750</v>
      </c>
      <c r="AF211" s="13"/>
      <c r="AG211" s="13">
        <f>ROUND(SUM(AG208:AG210),5)</f>
        <v>0</v>
      </c>
      <c r="AH211" s="13"/>
      <c r="AI211" s="13">
        <f>ROUND(SUM(AI208:AI210),5)</f>
        <v>6000</v>
      </c>
    </row>
    <row r="212" spans="1:35" x14ac:dyDescent="0.25">
      <c r="A212" s="1"/>
      <c r="B212" s="1"/>
      <c r="C212" s="1"/>
      <c r="D212" s="1"/>
      <c r="E212" s="1"/>
      <c r="F212" s="1" t="s">
        <v>211</v>
      </c>
      <c r="G212" s="1"/>
      <c r="H212" s="1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</row>
    <row r="213" spans="1:35" x14ac:dyDescent="0.25">
      <c r="A213" s="1"/>
      <c r="B213" s="1"/>
      <c r="C213" s="1"/>
      <c r="D213" s="1"/>
      <c r="E213" s="1"/>
      <c r="F213" s="1"/>
      <c r="G213" s="1" t="s">
        <v>212</v>
      </c>
      <c r="H213" s="1"/>
      <c r="I213" s="13">
        <v>1174.24</v>
      </c>
      <c r="J213" s="13"/>
      <c r="K213" s="13">
        <v>174.04</v>
      </c>
      <c r="L213" s="13"/>
      <c r="M213" s="13">
        <v>1624.91</v>
      </c>
      <c r="N213" s="13"/>
      <c r="O213" s="13">
        <v>259.95</v>
      </c>
      <c r="P213" s="13"/>
      <c r="Q213" s="13">
        <v>555.72</v>
      </c>
      <c r="R213" s="13"/>
      <c r="S213" s="13">
        <v>386.36</v>
      </c>
      <c r="T213" s="13"/>
      <c r="U213" s="13">
        <v>-1064.6500000000001</v>
      </c>
      <c r="V213" s="13"/>
      <c r="W213" s="13">
        <v>568.74</v>
      </c>
      <c r="X213" s="13"/>
      <c r="Y213" s="13">
        <v>625</v>
      </c>
      <c r="Z213" s="13"/>
      <c r="AA213" s="13">
        <v>625</v>
      </c>
      <c r="AB213" s="13"/>
      <c r="AC213" s="13">
        <v>625</v>
      </c>
      <c r="AD213" s="13"/>
      <c r="AE213" s="13">
        <v>625</v>
      </c>
      <c r="AF213" s="13"/>
      <c r="AG213" s="13"/>
      <c r="AH213" s="13"/>
      <c r="AI213" s="13">
        <v>5000</v>
      </c>
    </row>
    <row r="214" spans="1:35" x14ac:dyDescent="0.25">
      <c r="A214" s="1"/>
      <c r="B214" s="1"/>
      <c r="C214" s="1"/>
      <c r="D214" s="1"/>
      <c r="E214" s="1"/>
      <c r="F214" s="1"/>
      <c r="G214" s="1" t="s">
        <v>213</v>
      </c>
      <c r="H214" s="1"/>
      <c r="I214" s="13">
        <v>0</v>
      </c>
      <c r="J214" s="13"/>
      <c r="K214" s="13">
        <v>0</v>
      </c>
      <c r="L214" s="13"/>
      <c r="M214" s="13">
        <v>26.98</v>
      </c>
      <c r="N214" s="13"/>
      <c r="O214" s="13">
        <v>0</v>
      </c>
      <c r="P214" s="13"/>
      <c r="Q214" s="13">
        <v>74.510000000000005</v>
      </c>
      <c r="R214" s="13"/>
      <c r="S214" s="13">
        <v>0</v>
      </c>
      <c r="T214" s="13"/>
      <c r="U214" s="13">
        <v>0</v>
      </c>
      <c r="V214" s="13"/>
      <c r="W214" s="13">
        <v>17.170000000000002</v>
      </c>
      <c r="X214" s="13"/>
      <c r="Y214" s="13">
        <v>18.75</v>
      </c>
      <c r="Z214" s="13"/>
      <c r="AA214" s="13">
        <v>18.75</v>
      </c>
      <c r="AB214" s="13"/>
      <c r="AC214" s="13">
        <v>18.75</v>
      </c>
      <c r="AD214" s="13"/>
      <c r="AE214" s="13">
        <v>18.75</v>
      </c>
      <c r="AF214" s="13"/>
      <c r="AG214" s="13"/>
      <c r="AH214" s="13"/>
      <c r="AI214" s="13">
        <v>150</v>
      </c>
    </row>
    <row r="215" spans="1:35" x14ac:dyDescent="0.25">
      <c r="A215" s="1"/>
      <c r="B215" s="1"/>
      <c r="C215" s="1"/>
      <c r="D215" s="1"/>
      <c r="E215" s="1"/>
      <c r="F215" s="1"/>
      <c r="G215" s="1" t="s">
        <v>214</v>
      </c>
      <c r="H215" s="1"/>
      <c r="I215" s="13">
        <v>0</v>
      </c>
      <c r="J215" s="13"/>
      <c r="K215" s="13">
        <v>0</v>
      </c>
      <c r="L215" s="13"/>
      <c r="M215" s="13">
        <v>0</v>
      </c>
      <c r="N215" s="13"/>
      <c r="O215" s="13">
        <v>117.44</v>
      </c>
      <c r="P215" s="13"/>
      <c r="Q215" s="13">
        <v>69.98</v>
      </c>
      <c r="R215" s="13"/>
      <c r="S215" s="13">
        <v>0</v>
      </c>
      <c r="T215" s="13"/>
      <c r="U215" s="13">
        <v>35.99</v>
      </c>
      <c r="V215" s="13"/>
      <c r="W215" s="13">
        <v>147.49</v>
      </c>
      <c r="X215" s="13"/>
      <c r="Y215" s="13">
        <v>625</v>
      </c>
      <c r="Z215" s="13"/>
      <c r="AA215" s="13">
        <v>625</v>
      </c>
      <c r="AB215" s="13"/>
      <c r="AC215" s="13">
        <v>625</v>
      </c>
      <c r="AD215" s="13"/>
      <c r="AE215" s="13">
        <v>625</v>
      </c>
      <c r="AF215" s="13"/>
      <c r="AG215" s="13"/>
      <c r="AH215" s="13"/>
      <c r="AI215" s="13">
        <v>5000</v>
      </c>
    </row>
    <row r="216" spans="1:35" ht="15.75" thickBot="1" x14ac:dyDescent="0.3">
      <c r="A216" s="1"/>
      <c r="B216" s="1"/>
      <c r="C216" s="1"/>
      <c r="D216" s="1"/>
      <c r="E216" s="1"/>
      <c r="F216" s="18"/>
      <c r="G216" s="18" t="s">
        <v>215</v>
      </c>
      <c r="H216" s="18"/>
      <c r="I216" s="30">
        <v>0</v>
      </c>
      <c r="J216" s="30"/>
      <c r="K216" s="30">
        <v>0</v>
      </c>
      <c r="L216" s="30"/>
      <c r="M216" s="30">
        <v>0</v>
      </c>
      <c r="N216" s="30"/>
      <c r="O216" s="30">
        <v>0</v>
      </c>
      <c r="P216" s="30"/>
      <c r="Q216" s="30">
        <v>0</v>
      </c>
      <c r="R216" s="30"/>
      <c r="S216" s="30">
        <v>0</v>
      </c>
      <c r="T216" s="30"/>
      <c r="U216" s="30">
        <v>1099.98</v>
      </c>
      <c r="V216" s="30"/>
      <c r="W216" s="30">
        <v>0</v>
      </c>
      <c r="X216" s="30"/>
      <c r="Y216" s="30">
        <v>0</v>
      </c>
      <c r="Z216" s="30"/>
      <c r="AA216" s="30">
        <v>0</v>
      </c>
      <c r="AB216" s="30"/>
      <c r="AC216" s="30">
        <v>0</v>
      </c>
      <c r="AD216" s="30"/>
      <c r="AE216" s="30">
        <v>0</v>
      </c>
      <c r="AF216" s="30"/>
      <c r="AG216" s="30">
        <f t="shared" ref="AG216" si="6">ROUND(SUM(I216:AE216),5)</f>
        <v>1099.98</v>
      </c>
      <c r="AH216" s="13"/>
      <c r="AI216" s="13">
        <v>0</v>
      </c>
    </row>
    <row r="217" spans="1:35" ht="15.75" thickBot="1" x14ac:dyDescent="0.3">
      <c r="A217" s="1"/>
      <c r="B217" s="1"/>
      <c r="C217" s="1"/>
      <c r="D217" s="1"/>
      <c r="E217" s="1"/>
      <c r="F217" s="1" t="s">
        <v>216</v>
      </c>
      <c r="G217" s="1"/>
      <c r="H217" s="1"/>
      <c r="I217" s="24">
        <f>ROUND(SUM(I212:I216),5)</f>
        <v>1174.24</v>
      </c>
      <c r="J217" s="13"/>
      <c r="K217" s="24">
        <f>ROUND(SUM(K212:K216),5)</f>
        <v>174.04</v>
      </c>
      <c r="L217" s="13"/>
      <c r="M217" s="24">
        <f>ROUND(SUM(M212:M216),5)</f>
        <v>1651.89</v>
      </c>
      <c r="N217" s="13"/>
      <c r="O217" s="24">
        <f>ROUND(SUM(O212:O216),5)</f>
        <v>377.39</v>
      </c>
      <c r="P217" s="13"/>
      <c r="Q217" s="24">
        <f>ROUND(SUM(Q212:Q216),5)</f>
        <v>700.21</v>
      </c>
      <c r="R217" s="13"/>
      <c r="S217" s="24">
        <f>ROUND(SUM(S212:S216),5)</f>
        <v>386.36</v>
      </c>
      <c r="T217" s="13"/>
      <c r="U217" s="24">
        <f>ROUND(SUM(U212:U216),5)</f>
        <v>71.319999999999993</v>
      </c>
      <c r="V217" s="13"/>
      <c r="W217" s="24">
        <f>ROUND(SUM(W212:W216),5)</f>
        <v>733.4</v>
      </c>
      <c r="X217" s="13"/>
      <c r="Y217" s="24">
        <f>ROUND(SUM(Y212:Y216),5)</f>
        <v>1268.75</v>
      </c>
      <c r="Z217" s="13"/>
      <c r="AA217" s="24">
        <f>ROUND(SUM(AA212:AA216),5)</f>
        <v>1268.75</v>
      </c>
      <c r="AB217" s="13"/>
      <c r="AC217" s="24">
        <f>ROUND(SUM(AC212:AC216),5)</f>
        <v>1268.75</v>
      </c>
      <c r="AD217" s="13"/>
      <c r="AE217" s="24">
        <f>ROUND(SUM(AE212:AE216),5)</f>
        <v>1268.75</v>
      </c>
      <c r="AF217" s="13"/>
      <c r="AG217" s="24">
        <f>ROUND(SUM(AG212:AG216),5)</f>
        <v>1099.98</v>
      </c>
      <c r="AH217" s="13"/>
      <c r="AI217" s="24">
        <f>ROUND(SUM(AI212:AI216),5)</f>
        <v>10150</v>
      </c>
    </row>
    <row r="218" spans="1:35" x14ac:dyDescent="0.25">
      <c r="A218" s="1"/>
      <c r="B218" s="1"/>
      <c r="C218" s="1"/>
      <c r="D218" s="1"/>
      <c r="E218" s="1" t="s">
        <v>217</v>
      </c>
      <c r="F218" s="1"/>
      <c r="G218" s="1"/>
      <c r="H218" s="1"/>
      <c r="I218" s="13">
        <f>ROUND(I191+I199+I203+I207+I211+I217,5)</f>
        <v>10963.8</v>
      </c>
      <c r="J218" s="13"/>
      <c r="K218" s="13">
        <f>ROUND(K191+K199+K203+K207+K211+K217,5)</f>
        <v>10809.28</v>
      </c>
      <c r="L218" s="13"/>
      <c r="M218" s="13">
        <f>ROUND(M191+M199+M203+M207+M211+M217,5)</f>
        <v>14471.49</v>
      </c>
      <c r="N218" s="13"/>
      <c r="O218" s="13">
        <f>ROUND(O191+O199+O203+O207+O211+O217,5)</f>
        <v>13174.93</v>
      </c>
      <c r="P218" s="13"/>
      <c r="Q218" s="13">
        <f>ROUND(Q191+Q199+Q203+Q207+Q211+Q217,5)</f>
        <v>12888.51</v>
      </c>
      <c r="R218" s="13"/>
      <c r="S218" s="13">
        <f>ROUND(S191+S199+S203+S207+S211+S217,5)</f>
        <v>15391.39</v>
      </c>
      <c r="T218" s="13"/>
      <c r="U218" s="13">
        <f>ROUND(U191+U199+U203+U207+U211+U217,5)</f>
        <v>10622.2</v>
      </c>
      <c r="V218" s="13"/>
      <c r="W218" s="13">
        <f>ROUND(W191+W199+W203+W207+W211+W217,5)</f>
        <v>11592.29</v>
      </c>
      <c r="X218" s="13"/>
      <c r="Y218" s="13">
        <f>ROUND(Y191+Y199+Y203+Y207+Y211+Y217,5)</f>
        <v>13949.73</v>
      </c>
      <c r="Z218" s="13"/>
      <c r="AA218" s="13">
        <f>ROUND(AA191+AA199+AA203+AA207+AA211+AA217,5)</f>
        <v>13949.73</v>
      </c>
      <c r="AB218" s="13"/>
      <c r="AC218" s="13">
        <f>ROUND(AC191+AC199+AC203+AC207+AC211+AC217,5)</f>
        <v>13949.73</v>
      </c>
      <c r="AD218" s="13"/>
      <c r="AE218" s="13">
        <f>ROUND(AE191+AE199+AE203+AE207+AE211+AE217,5)</f>
        <v>18356.73</v>
      </c>
      <c r="AF218" s="13"/>
      <c r="AG218" s="13">
        <f>ROUND(AG191+AG199+AG203+AG207+AG211+AG217,5)</f>
        <v>10378.959999999999</v>
      </c>
      <c r="AH218" s="13"/>
      <c r="AI218" s="13">
        <f>ROUND(AI191+AI199+AI203+AI207+AI211+AI217,5)</f>
        <v>164235</v>
      </c>
    </row>
    <row r="219" spans="1:35" x14ac:dyDescent="0.25">
      <c r="A219" s="1"/>
      <c r="B219" s="1"/>
      <c r="C219" s="1"/>
      <c r="D219" s="1"/>
      <c r="E219" s="1" t="s">
        <v>218</v>
      </c>
      <c r="F219" s="1"/>
      <c r="G219" s="1"/>
      <c r="H219" s="1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</row>
    <row r="220" spans="1:35" x14ac:dyDescent="0.25">
      <c r="A220" s="1"/>
      <c r="B220" s="1"/>
      <c r="C220" s="1"/>
      <c r="D220" s="1"/>
      <c r="E220" s="1"/>
      <c r="F220" s="1" t="s">
        <v>219</v>
      </c>
      <c r="G220" s="1"/>
      <c r="H220" s="1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</row>
    <row r="221" spans="1:35" x14ac:dyDescent="0.25">
      <c r="A221" s="1"/>
      <c r="B221" s="1"/>
      <c r="C221" s="1"/>
      <c r="D221" s="1"/>
      <c r="E221" s="1"/>
      <c r="F221" s="1"/>
      <c r="G221" s="1" t="s">
        <v>220</v>
      </c>
      <c r="H221" s="1"/>
      <c r="I221" s="13">
        <v>3705.33</v>
      </c>
      <c r="J221" s="13"/>
      <c r="K221" s="13">
        <v>4180</v>
      </c>
      <c r="L221" s="13"/>
      <c r="M221" s="13">
        <v>3878.82</v>
      </c>
      <c r="N221" s="13"/>
      <c r="O221" s="13">
        <v>4146.33</v>
      </c>
      <c r="P221" s="13"/>
      <c r="Q221" s="13">
        <v>4265.41</v>
      </c>
      <c r="R221" s="13"/>
      <c r="S221" s="13">
        <v>5489.83</v>
      </c>
      <c r="T221" s="13"/>
      <c r="U221" s="13">
        <v>3606.6</v>
      </c>
      <c r="V221" s="13"/>
      <c r="W221" s="13">
        <v>4771.3500000000004</v>
      </c>
      <c r="X221" s="13"/>
      <c r="Y221" s="13">
        <v>6000</v>
      </c>
      <c r="Z221" s="13"/>
      <c r="AA221" s="13">
        <v>6000</v>
      </c>
      <c r="AB221" s="13"/>
      <c r="AC221" s="13">
        <v>6000</v>
      </c>
      <c r="AD221" s="13"/>
      <c r="AE221" s="13">
        <f>3000*3</f>
        <v>9000</v>
      </c>
      <c r="AF221" s="13"/>
      <c r="AG221" s="13"/>
      <c r="AH221" s="13"/>
      <c r="AI221" s="13">
        <v>58120</v>
      </c>
    </row>
    <row r="222" spans="1:35" x14ac:dyDescent="0.25">
      <c r="A222" s="1"/>
      <c r="B222" s="1"/>
      <c r="C222" s="1"/>
      <c r="D222" s="1"/>
      <c r="E222" s="1"/>
      <c r="F222" s="1"/>
      <c r="G222" s="1" t="s">
        <v>221</v>
      </c>
      <c r="H222" s="1"/>
      <c r="I222" s="13">
        <v>350.16</v>
      </c>
      <c r="J222" s="13"/>
      <c r="K222" s="13">
        <v>321.89999999999998</v>
      </c>
      <c r="L222" s="13"/>
      <c r="M222" s="13">
        <v>296.72000000000003</v>
      </c>
      <c r="N222" s="13"/>
      <c r="O222" s="13">
        <v>317.20999999999998</v>
      </c>
      <c r="P222" s="13"/>
      <c r="Q222" s="13">
        <v>326.29000000000002</v>
      </c>
      <c r="R222" s="13"/>
      <c r="S222" s="13">
        <v>427.63</v>
      </c>
      <c r="T222" s="13"/>
      <c r="U222" s="13">
        <v>275.89999999999998</v>
      </c>
      <c r="V222" s="13"/>
      <c r="W222" s="13">
        <v>365.01</v>
      </c>
      <c r="X222" s="13"/>
      <c r="Y222" s="13">
        <f>+Y221*0.0725</f>
        <v>434.99999999999994</v>
      </c>
      <c r="Z222" s="13"/>
      <c r="AA222" s="13">
        <f>+AA221*0.0725</f>
        <v>434.99999999999994</v>
      </c>
      <c r="AB222" s="13"/>
      <c r="AC222" s="13">
        <f>+AC221*0.0725</f>
        <v>434.99999999999994</v>
      </c>
      <c r="AD222" s="13"/>
      <c r="AE222" s="13">
        <f>+AE221*0.0725</f>
        <v>652.5</v>
      </c>
      <c r="AF222" s="13"/>
      <c r="AG222" s="13"/>
      <c r="AH222" s="13"/>
      <c r="AI222" s="13">
        <v>4446</v>
      </c>
    </row>
    <row r="223" spans="1:35" x14ac:dyDescent="0.25">
      <c r="A223" s="1"/>
      <c r="B223" s="1"/>
      <c r="C223" s="1"/>
      <c r="D223" s="1"/>
      <c r="E223" s="1"/>
      <c r="F223" s="1"/>
      <c r="G223" s="1" t="s">
        <v>222</v>
      </c>
      <c r="H223" s="1"/>
      <c r="I223" s="13">
        <v>2365.6999999999998</v>
      </c>
      <c r="J223" s="13"/>
      <c r="K223" s="13">
        <v>2365.6999999999998</v>
      </c>
      <c r="L223" s="13"/>
      <c r="M223" s="13">
        <v>2282.8000000000002</v>
      </c>
      <c r="N223" s="13"/>
      <c r="O223" s="13">
        <v>2548.62</v>
      </c>
      <c r="P223" s="13"/>
      <c r="Q223" s="13">
        <v>2548.62</v>
      </c>
      <c r="R223" s="13"/>
      <c r="S223" s="13">
        <v>2548.62</v>
      </c>
      <c r="T223" s="13"/>
      <c r="U223" s="13">
        <v>2548.62</v>
      </c>
      <c r="V223" s="13"/>
      <c r="W223" s="13">
        <v>2673.82</v>
      </c>
      <c r="X223" s="13"/>
      <c r="Y223" s="13">
        <v>2673.82</v>
      </c>
      <c r="Z223" s="13"/>
      <c r="AA223" s="13">
        <v>2673.82</v>
      </c>
      <c r="AB223" s="13"/>
      <c r="AC223" s="13">
        <v>2673.82</v>
      </c>
      <c r="AD223" s="13"/>
      <c r="AE223" s="13">
        <v>2673.82</v>
      </c>
      <c r="AF223" s="13"/>
      <c r="AG223" s="13"/>
      <c r="AH223" s="13"/>
      <c r="AI223" s="13">
        <v>31226</v>
      </c>
    </row>
    <row r="224" spans="1:35" x14ac:dyDescent="0.25">
      <c r="A224" s="1"/>
      <c r="B224" s="1"/>
      <c r="C224" s="1"/>
      <c r="D224" s="1"/>
      <c r="E224" s="1"/>
      <c r="F224" s="1"/>
      <c r="G224" s="1" t="s">
        <v>345</v>
      </c>
      <c r="H224" s="1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>
        <v>200</v>
      </c>
    </row>
    <row r="225" spans="1:35" ht="15.75" thickBot="1" x14ac:dyDescent="0.3">
      <c r="A225" s="1"/>
      <c r="B225" s="1"/>
      <c r="C225" s="1"/>
      <c r="D225" s="1"/>
      <c r="E225" s="1"/>
      <c r="F225" s="1"/>
      <c r="G225" s="1" t="s">
        <v>223</v>
      </c>
      <c r="H225" s="1"/>
      <c r="I225" s="23">
        <v>30.2</v>
      </c>
      <c r="J225" s="13"/>
      <c r="K225" s="23">
        <v>30.2</v>
      </c>
      <c r="L225" s="13"/>
      <c r="M225" s="23">
        <v>30.2</v>
      </c>
      <c r="N225" s="13"/>
      <c r="O225" s="23">
        <v>30.2</v>
      </c>
      <c r="P225" s="13"/>
      <c r="Q225" s="23">
        <v>30.2</v>
      </c>
      <c r="R225" s="13"/>
      <c r="S225" s="23">
        <v>175.06</v>
      </c>
      <c r="T225" s="13"/>
      <c r="U225" s="23">
        <v>175.06</v>
      </c>
      <c r="V225" s="13"/>
      <c r="W225" s="23">
        <v>175.06</v>
      </c>
      <c r="X225" s="13"/>
      <c r="Y225" s="23">
        <v>175.06</v>
      </c>
      <c r="Z225" s="13"/>
      <c r="AA225" s="23">
        <v>175.06</v>
      </c>
      <c r="AB225" s="13"/>
      <c r="AC225" s="23">
        <v>175.06</v>
      </c>
      <c r="AD225" s="13"/>
      <c r="AE225" s="23">
        <v>175.06</v>
      </c>
      <c r="AF225" s="13"/>
      <c r="AG225" s="23"/>
      <c r="AH225" s="13"/>
      <c r="AI225" s="23">
        <v>459</v>
      </c>
    </row>
    <row r="226" spans="1:35" x14ac:dyDescent="0.25">
      <c r="A226" s="1"/>
      <c r="B226" s="1"/>
      <c r="C226" s="1"/>
      <c r="D226" s="1"/>
      <c r="E226" s="1"/>
      <c r="F226" s="1" t="s">
        <v>224</v>
      </c>
      <c r="G226" s="1"/>
      <c r="H226" s="1"/>
      <c r="I226" s="13">
        <f>ROUND(SUM(I220:I225),5)</f>
        <v>6451.39</v>
      </c>
      <c r="J226" s="13"/>
      <c r="K226" s="13">
        <f>ROUND(SUM(K220:K225),5)</f>
        <v>6897.8</v>
      </c>
      <c r="L226" s="13"/>
      <c r="M226" s="13">
        <f>ROUND(SUM(M220:M225),5)</f>
        <v>6488.54</v>
      </c>
      <c r="N226" s="13"/>
      <c r="O226" s="13">
        <f>ROUND(SUM(O220:O225),5)</f>
        <v>7042.36</v>
      </c>
      <c r="P226" s="13"/>
      <c r="Q226" s="13">
        <f>ROUND(SUM(Q220:Q225),5)</f>
        <v>7170.52</v>
      </c>
      <c r="R226" s="13"/>
      <c r="S226" s="13">
        <f>ROUND(SUM(S220:S225),5)</f>
        <v>8641.14</v>
      </c>
      <c r="T226" s="13"/>
      <c r="U226" s="13">
        <f>ROUND(SUM(U220:U225),5)</f>
        <v>6606.18</v>
      </c>
      <c r="V226" s="13"/>
      <c r="W226" s="13">
        <f>ROUND(SUM(W220:W225),5)</f>
        <v>7985.24</v>
      </c>
      <c r="X226" s="13"/>
      <c r="Y226" s="13">
        <f>ROUND(SUM(Y220:Y225),5)</f>
        <v>9283.8799999999992</v>
      </c>
      <c r="Z226" s="13"/>
      <c r="AA226" s="13">
        <f>ROUND(SUM(AA220:AA225),5)</f>
        <v>9283.8799999999992</v>
      </c>
      <c r="AB226" s="13"/>
      <c r="AC226" s="13">
        <f>ROUND(SUM(AC220:AC225),5)</f>
        <v>9283.8799999999992</v>
      </c>
      <c r="AD226" s="13"/>
      <c r="AE226" s="13">
        <f>ROUND(SUM(AE220:AE225),5)</f>
        <v>12501.38</v>
      </c>
      <c r="AF226" s="13"/>
      <c r="AG226" s="13">
        <f>ROUND(SUM(AG220:AG225),5)</f>
        <v>0</v>
      </c>
      <c r="AH226" s="13"/>
      <c r="AI226" s="13">
        <f>ROUND(SUM(AI220:AI225),5)</f>
        <v>94451</v>
      </c>
    </row>
    <row r="227" spans="1:35" x14ac:dyDescent="0.25">
      <c r="A227" s="1"/>
      <c r="B227" s="1"/>
      <c r="C227" s="1"/>
      <c r="D227" s="1"/>
      <c r="E227" s="1"/>
      <c r="F227" s="1" t="s">
        <v>225</v>
      </c>
      <c r="G227" s="1"/>
      <c r="H227" s="1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</row>
    <row r="228" spans="1:35" x14ac:dyDescent="0.25">
      <c r="A228" s="1"/>
      <c r="B228" s="1"/>
      <c r="C228" s="1"/>
      <c r="D228" s="1"/>
      <c r="E228" s="1"/>
      <c r="F228" s="1"/>
      <c r="G228" s="1" t="s">
        <v>226</v>
      </c>
      <c r="H228" s="1"/>
      <c r="I228" s="13">
        <v>1609.58</v>
      </c>
      <c r="J228" s="13"/>
      <c r="K228" s="13">
        <v>3046.2</v>
      </c>
      <c r="L228" s="13"/>
      <c r="M228" s="13">
        <v>10820.78</v>
      </c>
      <c r="N228" s="13"/>
      <c r="O228" s="13">
        <v>15539.56</v>
      </c>
      <c r="P228" s="13"/>
      <c r="Q228" s="13">
        <v>22286.53</v>
      </c>
      <c r="R228" s="13"/>
      <c r="S228" s="13">
        <v>24468.31</v>
      </c>
      <c r="T228" s="13"/>
      <c r="U228" s="13">
        <v>2128.33</v>
      </c>
      <c r="V228" s="13"/>
      <c r="W228" s="13">
        <v>1211.3599999999999</v>
      </c>
      <c r="X228" s="13"/>
      <c r="Y228" s="13">
        <v>0</v>
      </c>
      <c r="Z228" s="13"/>
      <c r="AA228" s="13">
        <v>0</v>
      </c>
      <c r="AB228" s="13"/>
      <c r="AC228" s="13">
        <v>0</v>
      </c>
      <c r="AD228" s="13"/>
      <c r="AE228" s="13">
        <v>0</v>
      </c>
      <c r="AF228" s="13"/>
      <c r="AG228" s="13"/>
      <c r="AH228" s="13"/>
      <c r="AI228" s="13">
        <v>114227</v>
      </c>
    </row>
    <row r="229" spans="1:35" x14ac:dyDescent="0.25">
      <c r="A229" s="1"/>
      <c r="B229" s="1"/>
      <c r="C229" s="1"/>
      <c r="D229" s="1"/>
      <c r="E229" s="1"/>
      <c r="F229" s="1"/>
      <c r="G229" s="1" t="s">
        <v>227</v>
      </c>
      <c r="H229" s="1"/>
      <c r="I229" s="13">
        <v>152.1</v>
      </c>
      <c r="J229" s="13"/>
      <c r="K229" s="13">
        <v>287.87</v>
      </c>
      <c r="L229" s="13"/>
      <c r="M229" s="13">
        <v>890.2</v>
      </c>
      <c r="N229" s="13"/>
      <c r="O229" s="13">
        <v>944.61</v>
      </c>
      <c r="P229" s="13"/>
      <c r="Q229" s="13">
        <v>991.79</v>
      </c>
      <c r="R229" s="13"/>
      <c r="S229" s="13">
        <v>1345.97</v>
      </c>
      <c r="T229" s="13"/>
      <c r="U229" s="13">
        <v>194.75</v>
      </c>
      <c r="V229" s="13"/>
      <c r="W229" s="13">
        <v>99.19</v>
      </c>
      <c r="X229" s="13"/>
      <c r="Y229" s="13">
        <v>0</v>
      </c>
      <c r="Z229" s="13"/>
      <c r="AA229" s="13">
        <v>0</v>
      </c>
      <c r="AB229" s="13"/>
      <c r="AC229" s="13">
        <v>0</v>
      </c>
      <c r="AD229" s="13"/>
      <c r="AE229" s="13">
        <v>0</v>
      </c>
      <c r="AF229" s="13"/>
      <c r="AG229" s="13"/>
      <c r="AH229" s="13"/>
      <c r="AI229" s="13">
        <v>10566</v>
      </c>
    </row>
    <row r="230" spans="1:35" x14ac:dyDescent="0.25">
      <c r="A230" s="1"/>
      <c r="B230" s="1"/>
      <c r="C230" s="1"/>
      <c r="D230" s="1"/>
      <c r="E230" s="1"/>
      <c r="F230" s="1"/>
      <c r="G230" s="1" t="s">
        <v>228</v>
      </c>
      <c r="H230" s="1"/>
      <c r="I230" s="13">
        <v>344</v>
      </c>
      <c r="J230" s="13"/>
      <c r="K230" s="13">
        <v>330</v>
      </c>
      <c r="L230" s="13"/>
      <c r="M230" s="13">
        <v>304.02</v>
      </c>
      <c r="N230" s="13"/>
      <c r="O230" s="13">
        <v>0</v>
      </c>
      <c r="P230" s="13"/>
      <c r="Q230" s="13">
        <v>270.08999999999997</v>
      </c>
      <c r="R230" s="13"/>
      <c r="S230" s="13">
        <v>0</v>
      </c>
      <c r="T230" s="13"/>
      <c r="U230" s="13">
        <v>0</v>
      </c>
      <c r="V230" s="13"/>
      <c r="W230" s="13">
        <v>0</v>
      </c>
      <c r="X230" s="13"/>
      <c r="Y230" s="13">
        <v>0</v>
      </c>
      <c r="Z230" s="13"/>
      <c r="AA230" s="13">
        <v>0</v>
      </c>
      <c r="AB230" s="13"/>
      <c r="AC230" s="13">
        <v>0</v>
      </c>
      <c r="AD230" s="13"/>
      <c r="AE230" s="13">
        <v>0</v>
      </c>
      <c r="AF230" s="13"/>
      <c r="AG230" s="13"/>
      <c r="AH230" s="13"/>
      <c r="AI230" s="13">
        <v>4000</v>
      </c>
    </row>
    <row r="231" spans="1:35" ht="15.75" thickBot="1" x14ac:dyDescent="0.3">
      <c r="A231" s="1"/>
      <c r="B231" s="1"/>
      <c r="C231" s="1"/>
      <c r="D231" s="1"/>
      <c r="E231" s="1"/>
      <c r="F231" s="1"/>
      <c r="G231" s="1" t="s">
        <v>229</v>
      </c>
      <c r="H231" s="1"/>
      <c r="I231" s="23">
        <v>32.89</v>
      </c>
      <c r="J231" s="13"/>
      <c r="K231" s="23">
        <v>32.89</v>
      </c>
      <c r="L231" s="13"/>
      <c r="M231" s="23">
        <v>32.89</v>
      </c>
      <c r="N231" s="13"/>
      <c r="O231" s="23">
        <v>32.89</v>
      </c>
      <c r="P231" s="13"/>
      <c r="Q231" s="23">
        <v>32.89</v>
      </c>
      <c r="R231" s="13"/>
      <c r="S231" s="23">
        <v>110.61</v>
      </c>
      <c r="T231" s="13"/>
      <c r="U231" s="23">
        <v>110.61</v>
      </c>
      <c r="V231" s="13"/>
      <c r="W231" s="23">
        <v>110.61</v>
      </c>
      <c r="X231" s="13"/>
      <c r="Y231" s="23">
        <v>0</v>
      </c>
      <c r="Z231" s="13"/>
      <c r="AA231" s="23">
        <v>0</v>
      </c>
      <c r="AB231" s="13"/>
      <c r="AC231" s="23">
        <v>0</v>
      </c>
      <c r="AD231" s="13"/>
      <c r="AE231" s="23">
        <v>0</v>
      </c>
      <c r="AF231" s="13"/>
      <c r="AG231" s="23"/>
      <c r="AH231" s="13"/>
      <c r="AI231" s="23">
        <v>902</v>
      </c>
    </row>
    <row r="232" spans="1:35" x14ac:dyDescent="0.25">
      <c r="A232" s="1"/>
      <c r="B232" s="1"/>
      <c r="C232" s="1"/>
      <c r="D232" s="1"/>
      <c r="E232" s="1"/>
      <c r="F232" s="1" t="s">
        <v>230</v>
      </c>
      <c r="G232" s="1"/>
      <c r="H232" s="1"/>
      <c r="I232" s="13">
        <f>ROUND(SUM(I227:I231),5)</f>
        <v>2138.5700000000002</v>
      </c>
      <c r="J232" s="13"/>
      <c r="K232" s="13">
        <f>ROUND(SUM(K227:K231),5)</f>
        <v>3696.96</v>
      </c>
      <c r="L232" s="13"/>
      <c r="M232" s="13">
        <f>ROUND(SUM(M227:M231),5)</f>
        <v>12047.89</v>
      </c>
      <c r="N232" s="13"/>
      <c r="O232" s="13">
        <f>ROUND(SUM(O227:O231),5)</f>
        <v>16517.060000000001</v>
      </c>
      <c r="P232" s="13"/>
      <c r="Q232" s="13">
        <f>ROUND(SUM(Q227:Q231),5)</f>
        <v>23581.3</v>
      </c>
      <c r="R232" s="13"/>
      <c r="S232" s="13">
        <f>ROUND(SUM(S227:S231),5)</f>
        <v>25924.89</v>
      </c>
      <c r="T232" s="13"/>
      <c r="U232" s="13">
        <f>ROUND(SUM(U227:U231),5)</f>
        <v>2433.69</v>
      </c>
      <c r="V232" s="13"/>
      <c r="W232" s="13">
        <f>ROUND(SUM(W227:W231),5)</f>
        <v>1421.16</v>
      </c>
      <c r="X232" s="13"/>
      <c r="Y232" s="13">
        <f>ROUND(SUM(Y227:Y231),5)</f>
        <v>0</v>
      </c>
      <c r="Z232" s="13"/>
      <c r="AA232" s="13">
        <f>ROUND(SUM(AA227:AA231),5)</f>
        <v>0</v>
      </c>
      <c r="AB232" s="13"/>
      <c r="AC232" s="13">
        <f>ROUND(SUM(AC227:AC231),5)</f>
        <v>0</v>
      </c>
      <c r="AD232" s="13"/>
      <c r="AE232" s="13">
        <f>ROUND(SUM(AE227:AE231),5)</f>
        <v>0</v>
      </c>
      <c r="AF232" s="13"/>
      <c r="AG232" s="13">
        <f>ROUND(SUM(AG227:AG231),5)</f>
        <v>0</v>
      </c>
      <c r="AH232" s="13"/>
      <c r="AI232" s="13">
        <f>ROUND(SUM(AI227:AI231),5)</f>
        <v>129695</v>
      </c>
    </row>
    <row r="233" spans="1:35" x14ac:dyDescent="0.25">
      <c r="A233" s="1"/>
      <c r="B233" s="1"/>
      <c r="C233" s="1"/>
      <c r="D233" s="1"/>
      <c r="E233" s="1"/>
      <c r="F233" s="1" t="s">
        <v>231</v>
      </c>
      <c r="G233" s="1"/>
      <c r="H233" s="1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</row>
    <row r="234" spans="1:35" x14ac:dyDescent="0.25">
      <c r="A234" s="1"/>
      <c r="B234" s="1"/>
      <c r="C234" s="1"/>
      <c r="D234" s="1"/>
      <c r="E234" s="1"/>
      <c r="F234" s="1"/>
      <c r="G234" s="1" t="s">
        <v>232</v>
      </c>
      <c r="H234" s="1"/>
      <c r="I234" s="13">
        <v>668.28</v>
      </c>
      <c r="J234" s="13"/>
      <c r="K234" s="13">
        <v>879.55</v>
      </c>
      <c r="L234" s="13"/>
      <c r="M234" s="13">
        <v>608.27</v>
      </c>
      <c r="N234" s="13"/>
      <c r="O234" s="13">
        <v>620.79</v>
      </c>
      <c r="P234" s="13"/>
      <c r="Q234" s="13">
        <v>929.64</v>
      </c>
      <c r="R234" s="13"/>
      <c r="S234" s="13">
        <v>453.24</v>
      </c>
      <c r="T234" s="13"/>
      <c r="U234" s="13">
        <v>899.36</v>
      </c>
      <c r="V234" s="13"/>
      <c r="W234" s="13">
        <v>969.08</v>
      </c>
      <c r="X234" s="13"/>
      <c r="Y234" s="13">
        <v>1625</v>
      </c>
      <c r="Z234" s="13"/>
      <c r="AA234" s="13">
        <v>1625</v>
      </c>
      <c r="AB234" s="13"/>
      <c r="AC234" s="13">
        <v>1625</v>
      </c>
      <c r="AD234" s="13"/>
      <c r="AE234" s="13">
        <v>1625</v>
      </c>
      <c r="AF234" s="13"/>
      <c r="AG234" s="13"/>
      <c r="AH234" s="13"/>
      <c r="AI234" s="13">
        <v>13000</v>
      </c>
    </row>
    <row r="235" spans="1:35" x14ac:dyDescent="0.25">
      <c r="A235" s="1"/>
      <c r="B235" s="1"/>
      <c r="C235" s="1"/>
      <c r="D235" s="1"/>
      <c r="E235" s="1"/>
      <c r="F235" s="1"/>
      <c r="G235" s="1" t="s">
        <v>233</v>
      </c>
      <c r="H235" s="1"/>
      <c r="I235" s="13">
        <v>240</v>
      </c>
      <c r="J235" s="13"/>
      <c r="K235" s="13">
        <v>0</v>
      </c>
      <c r="L235" s="13"/>
      <c r="M235" s="13">
        <v>393.34</v>
      </c>
      <c r="N235" s="13"/>
      <c r="O235" s="13">
        <v>326.66000000000003</v>
      </c>
      <c r="P235" s="13"/>
      <c r="Q235" s="13">
        <v>300</v>
      </c>
      <c r="R235" s="13"/>
      <c r="S235" s="13">
        <v>0</v>
      </c>
      <c r="T235" s="13"/>
      <c r="U235" s="13">
        <v>180</v>
      </c>
      <c r="V235" s="13"/>
      <c r="W235" s="13">
        <v>480</v>
      </c>
      <c r="X235" s="13"/>
      <c r="Y235" s="13">
        <v>450</v>
      </c>
      <c r="Z235" s="13"/>
      <c r="AA235" s="13">
        <v>450</v>
      </c>
      <c r="AB235" s="13"/>
      <c r="AC235" s="13">
        <v>450</v>
      </c>
      <c r="AD235" s="13"/>
      <c r="AE235" s="13">
        <v>450</v>
      </c>
      <c r="AF235" s="13"/>
      <c r="AG235" s="13"/>
      <c r="AH235" s="13"/>
      <c r="AI235" s="13">
        <v>3600</v>
      </c>
    </row>
    <row r="236" spans="1:35" x14ac:dyDescent="0.25">
      <c r="A236" s="1"/>
      <c r="B236" s="1"/>
      <c r="C236" s="1"/>
      <c r="D236" s="1"/>
      <c r="E236" s="1"/>
      <c r="F236" s="1"/>
      <c r="G236" s="1" t="s">
        <v>346</v>
      </c>
      <c r="H236" s="1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>
        <v>450</v>
      </c>
    </row>
    <row r="237" spans="1:35" ht="15.75" thickBot="1" x14ac:dyDescent="0.3">
      <c r="A237" s="1"/>
      <c r="B237" s="1"/>
      <c r="C237" s="1"/>
      <c r="D237" s="1"/>
      <c r="E237" s="1"/>
      <c r="F237" s="1"/>
      <c r="G237" s="1" t="s">
        <v>234</v>
      </c>
      <c r="H237" s="1"/>
      <c r="I237" s="23">
        <v>1198.49</v>
      </c>
      <c r="J237" s="13"/>
      <c r="K237" s="23">
        <v>1086.25</v>
      </c>
      <c r="L237" s="13"/>
      <c r="M237" s="23">
        <v>216.48</v>
      </c>
      <c r="N237" s="13"/>
      <c r="O237" s="23">
        <v>0</v>
      </c>
      <c r="P237" s="13"/>
      <c r="Q237" s="23">
        <v>0</v>
      </c>
      <c r="R237" s="13"/>
      <c r="S237" s="23">
        <v>0</v>
      </c>
      <c r="T237" s="13"/>
      <c r="U237" s="23">
        <v>0</v>
      </c>
      <c r="V237" s="13"/>
      <c r="W237" s="23">
        <v>0</v>
      </c>
      <c r="X237" s="13"/>
      <c r="Y237" s="23">
        <v>0</v>
      </c>
      <c r="Z237" s="13"/>
      <c r="AA237" s="23">
        <v>0</v>
      </c>
      <c r="AB237" s="13"/>
      <c r="AC237" s="23">
        <v>0</v>
      </c>
      <c r="AD237" s="13"/>
      <c r="AE237" s="23">
        <v>0</v>
      </c>
      <c r="AF237" s="13"/>
      <c r="AG237" s="23"/>
      <c r="AH237" s="13"/>
      <c r="AI237" s="23">
        <v>7500</v>
      </c>
    </row>
    <row r="238" spans="1:35" x14ac:dyDescent="0.25">
      <c r="A238" s="1"/>
      <c r="B238" s="1"/>
      <c r="C238" s="1"/>
      <c r="D238" s="1"/>
      <c r="E238" s="1"/>
      <c r="F238" s="1" t="s">
        <v>235</v>
      </c>
      <c r="G238" s="1"/>
      <c r="H238" s="1"/>
      <c r="I238" s="13">
        <f>ROUND(SUM(I233:I237),5)</f>
        <v>2106.77</v>
      </c>
      <c r="J238" s="13"/>
      <c r="K238" s="13">
        <f>ROUND(SUM(K233:K237),5)</f>
        <v>1965.8</v>
      </c>
      <c r="L238" s="13"/>
      <c r="M238" s="13">
        <f>ROUND(SUM(M233:M237),5)</f>
        <v>1218.0899999999999</v>
      </c>
      <c r="N238" s="13"/>
      <c r="O238" s="13">
        <f>ROUND(SUM(O233:O237),5)</f>
        <v>947.45</v>
      </c>
      <c r="P238" s="13"/>
      <c r="Q238" s="13">
        <f>ROUND(SUM(Q233:Q237),5)</f>
        <v>1229.6400000000001</v>
      </c>
      <c r="R238" s="13"/>
      <c r="S238" s="13">
        <f>ROUND(SUM(S233:S237),5)</f>
        <v>453.24</v>
      </c>
      <c r="T238" s="13"/>
      <c r="U238" s="13">
        <f>ROUND(SUM(U233:U237),5)</f>
        <v>1079.3599999999999</v>
      </c>
      <c r="V238" s="13"/>
      <c r="W238" s="13">
        <f>ROUND(SUM(W233:W237),5)</f>
        <v>1449.08</v>
      </c>
      <c r="X238" s="13"/>
      <c r="Y238" s="13">
        <f>ROUND(SUM(Y233:Y237),5)</f>
        <v>2075</v>
      </c>
      <c r="Z238" s="13"/>
      <c r="AA238" s="13">
        <f>ROUND(SUM(AA233:AA237),5)</f>
        <v>2075</v>
      </c>
      <c r="AB238" s="13"/>
      <c r="AC238" s="13">
        <f>ROUND(SUM(AC233:AC237),5)</f>
        <v>2075</v>
      </c>
      <c r="AD238" s="13"/>
      <c r="AE238" s="13">
        <f>ROUND(SUM(AE233:AE237),5)</f>
        <v>2075</v>
      </c>
      <c r="AF238" s="13"/>
      <c r="AG238" s="13">
        <f>ROUND(SUM(AG233:AG237),5)</f>
        <v>0</v>
      </c>
      <c r="AH238" s="13"/>
      <c r="AI238" s="13">
        <f>ROUND(SUM(AI233:AI237),5)</f>
        <v>24550</v>
      </c>
    </row>
    <row r="239" spans="1:35" x14ac:dyDescent="0.25">
      <c r="A239" s="1"/>
      <c r="B239" s="1"/>
      <c r="C239" s="1"/>
      <c r="D239" s="1"/>
      <c r="E239" s="1"/>
      <c r="F239" s="1" t="s">
        <v>236</v>
      </c>
      <c r="G239" s="1"/>
      <c r="H239" s="1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</row>
    <row r="240" spans="1:35" x14ac:dyDescent="0.25">
      <c r="A240" s="1"/>
      <c r="B240" s="1"/>
      <c r="C240" s="1"/>
      <c r="D240" s="1"/>
      <c r="E240" s="1"/>
      <c r="F240" s="1"/>
      <c r="G240" s="1" t="s">
        <v>237</v>
      </c>
      <c r="H240" s="1"/>
      <c r="I240" s="13">
        <v>0</v>
      </c>
      <c r="J240" s="13"/>
      <c r="K240" s="13">
        <v>0</v>
      </c>
      <c r="L240" s="13"/>
      <c r="M240" s="13">
        <v>0</v>
      </c>
      <c r="N240" s="13"/>
      <c r="O240" s="13">
        <v>0</v>
      </c>
      <c r="P240" s="13"/>
      <c r="Q240" s="13">
        <v>13.48</v>
      </c>
      <c r="R240" s="13"/>
      <c r="S240" s="13">
        <v>0</v>
      </c>
      <c r="T240" s="13"/>
      <c r="U240" s="13">
        <v>0</v>
      </c>
      <c r="V240" s="13"/>
      <c r="W240" s="13">
        <v>0</v>
      </c>
      <c r="X240" s="13"/>
      <c r="Y240" s="13">
        <v>0</v>
      </c>
      <c r="Z240" s="13"/>
      <c r="AA240" s="13">
        <v>0</v>
      </c>
      <c r="AB240" s="13"/>
      <c r="AC240" s="13">
        <v>0</v>
      </c>
      <c r="AD240" s="13"/>
      <c r="AE240" s="13">
        <v>0</v>
      </c>
      <c r="AF240" s="13"/>
      <c r="AG240" s="13"/>
      <c r="AH240" s="13"/>
      <c r="AI240" s="13">
        <v>750</v>
      </c>
    </row>
    <row r="241" spans="1:35" ht="15.75" thickBot="1" x14ac:dyDescent="0.3">
      <c r="A241" s="1"/>
      <c r="B241" s="1"/>
      <c r="C241" s="1"/>
      <c r="D241" s="1"/>
      <c r="E241" s="1"/>
      <c r="F241" s="1"/>
      <c r="G241" s="1" t="s">
        <v>238</v>
      </c>
      <c r="H241" s="1"/>
      <c r="I241" s="23">
        <v>143.97</v>
      </c>
      <c r="J241" s="13"/>
      <c r="K241" s="23">
        <v>12.28</v>
      </c>
      <c r="L241" s="13"/>
      <c r="M241" s="23">
        <v>0</v>
      </c>
      <c r="N241" s="13"/>
      <c r="O241" s="23">
        <v>0</v>
      </c>
      <c r="P241" s="13"/>
      <c r="Q241" s="23">
        <v>0</v>
      </c>
      <c r="R241" s="13"/>
      <c r="S241" s="23">
        <v>0</v>
      </c>
      <c r="T241" s="13"/>
      <c r="U241" s="23">
        <v>0</v>
      </c>
      <c r="V241" s="13"/>
      <c r="W241" s="23">
        <v>0</v>
      </c>
      <c r="X241" s="13"/>
      <c r="Y241" s="23">
        <v>0</v>
      </c>
      <c r="Z241" s="13"/>
      <c r="AA241" s="23">
        <v>0</v>
      </c>
      <c r="AB241" s="13"/>
      <c r="AC241" s="23">
        <v>0</v>
      </c>
      <c r="AD241" s="13"/>
      <c r="AE241" s="23">
        <v>0</v>
      </c>
      <c r="AF241" s="13"/>
      <c r="AG241" s="23"/>
      <c r="AH241" s="13"/>
      <c r="AI241" s="23">
        <v>1000</v>
      </c>
    </row>
    <row r="242" spans="1:35" x14ac:dyDescent="0.25">
      <c r="A242" s="1"/>
      <c r="B242" s="1"/>
      <c r="C242" s="1"/>
      <c r="D242" s="1"/>
      <c r="E242" s="1"/>
      <c r="F242" s="1" t="s">
        <v>239</v>
      </c>
      <c r="G242" s="1"/>
      <c r="H242" s="1"/>
      <c r="I242" s="13">
        <f>ROUND(SUM(I239:I241),5)</f>
        <v>143.97</v>
      </c>
      <c r="J242" s="13"/>
      <c r="K242" s="13">
        <f>ROUND(SUM(K239:K241),5)</f>
        <v>12.28</v>
      </c>
      <c r="L242" s="13"/>
      <c r="M242" s="13">
        <f>ROUND(SUM(M239:M241),5)</f>
        <v>0</v>
      </c>
      <c r="N242" s="13"/>
      <c r="O242" s="13">
        <f>ROUND(SUM(O239:O241),5)</f>
        <v>0</v>
      </c>
      <c r="P242" s="13"/>
      <c r="Q242" s="13">
        <f>ROUND(SUM(Q239:Q241),5)</f>
        <v>13.48</v>
      </c>
      <c r="R242" s="13"/>
      <c r="S242" s="13">
        <f>ROUND(SUM(S239:S241),5)</f>
        <v>0</v>
      </c>
      <c r="T242" s="13"/>
      <c r="U242" s="13">
        <f>ROUND(SUM(U239:U241),5)</f>
        <v>0</v>
      </c>
      <c r="V242" s="13"/>
      <c r="W242" s="13">
        <f>ROUND(SUM(W239:W241),5)</f>
        <v>0</v>
      </c>
      <c r="X242" s="13"/>
      <c r="Y242" s="13">
        <f>ROUND(SUM(Y239:Y241),5)</f>
        <v>0</v>
      </c>
      <c r="Z242" s="13"/>
      <c r="AA242" s="13">
        <f>ROUND(SUM(AA239:AA241),5)</f>
        <v>0</v>
      </c>
      <c r="AB242" s="13"/>
      <c r="AC242" s="13">
        <f>ROUND(SUM(AC239:AC241),5)</f>
        <v>0</v>
      </c>
      <c r="AD242" s="13"/>
      <c r="AE242" s="13">
        <f>ROUND(SUM(AE239:AE241),5)</f>
        <v>0</v>
      </c>
      <c r="AF242" s="13"/>
      <c r="AG242" s="13">
        <f>ROUND(SUM(AG239:AG241),5)</f>
        <v>0</v>
      </c>
      <c r="AH242" s="13"/>
      <c r="AI242" s="13">
        <f>ROUND(SUM(AI239:AI241),5)</f>
        <v>1750</v>
      </c>
    </row>
    <row r="243" spans="1:35" x14ac:dyDescent="0.25">
      <c r="A243" s="1"/>
      <c r="B243" s="1"/>
      <c r="C243" s="1"/>
      <c r="D243" s="1"/>
      <c r="E243" s="1"/>
      <c r="F243" s="1" t="s">
        <v>240</v>
      </c>
      <c r="G243" s="1"/>
      <c r="H243" s="1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</row>
    <row r="244" spans="1:35" x14ac:dyDescent="0.25">
      <c r="A244" s="1"/>
      <c r="B244" s="1"/>
      <c r="C244" s="1"/>
      <c r="D244" s="1"/>
      <c r="E244" s="1"/>
      <c r="F244" s="1"/>
      <c r="G244" s="1" t="s">
        <v>241</v>
      </c>
      <c r="H244" s="1"/>
      <c r="I244" s="13">
        <v>0</v>
      </c>
      <c r="J244" s="13"/>
      <c r="K244" s="13">
        <v>26.89</v>
      </c>
      <c r="L244" s="13"/>
      <c r="M244" s="13">
        <v>26.89</v>
      </c>
      <c r="N244" s="13"/>
      <c r="O244" s="13">
        <v>26.89</v>
      </c>
      <c r="P244" s="13"/>
      <c r="Q244" s="13">
        <v>0</v>
      </c>
      <c r="R244" s="13"/>
      <c r="S244" s="13">
        <v>0</v>
      </c>
      <c r="T244" s="13"/>
      <c r="U244" s="13">
        <v>26.89</v>
      </c>
      <c r="V244" s="13"/>
      <c r="W244" s="13">
        <v>26.89</v>
      </c>
      <c r="X244" s="13"/>
      <c r="Y244" s="13">
        <v>62.5</v>
      </c>
      <c r="Z244" s="13"/>
      <c r="AA244" s="13">
        <v>62.5</v>
      </c>
      <c r="AB244" s="13"/>
      <c r="AC244" s="13">
        <v>62.5</v>
      </c>
      <c r="AD244" s="13"/>
      <c r="AE244" s="13">
        <v>62.5</v>
      </c>
      <c r="AF244" s="13"/>
      <c r="AG244" s="13"/>
      <c r="AH244" s="13"/>
      <c r="AI244" s="13">
        <v>500</v>
      </c>
    </row>
    <row r="245" spans="1:35" x14ac:dyDescent="0.25">
      <c r="A245" s="1"/>
      <c r="B245" s="1"/>
      <c r="C245" s="1"/>
      <c r="D245" s="1"/>
      <c r="E245" s="1"/>
      <c r="F245" s="1"/>
      <c r="G245" s="1" t="s">
        <v>347</v>
      </c>
      <c r="H245" s="1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>
        <v>1000</v>
      </c>
    </row>
    <row r="246" spans="1:35" x14ac:dyDescent="0.25">
      <c r="A246" s="1"/>
      <c r="B246" s="1"/>
      <c r="C246" s="1"/>
      <c r="D246" s="1"/>
      <c r="E246" s="1"/>
      <c r="F246" s="1"/>
      <c r="G246" s="1" t="s">
        <v>242</v>
      </c>
      <c r="H246" s="1"/>
      <c r="I246" s="13">
        <v>1509.05</v>
      </c>
      <c r="J246" s="13"/>
      <c r="K246" s="13">
        <v>706.67</v>
      </c>
      <c r="L246" s="13"/>
      <c r="M246" s="13">
        <v>8.16</v>
      </c>
      <c r="N246" s="13"/>
      <c r="O246" s="13">
        <v>268.35000000000002</v>
      </c>
      <c r="P246" s="13"/>
      <c r="Q246" s="13">
        <v>400.69</v>
      </c>
      <c r="R246" s="13"/>
      <c r="S246" s="13">
        <v>40.54</v>
      </c>
      <c r="T246" s="13"/>
      <c r="U246" s="13">
        <v>-1085.54</v>
      </c>
      <c r="V246" s="13"/>
      <c r="W246" s="13">
        <v>648.96</v>
      </c>
      <c r="X246" s="13"/>
      <c r="Y246" s="13">
        <v>937.5</v>
      </c>
      <c r="Z246" s="13"/>
      <c r="AA246" s="13">
        <v>937.5</v>
      </c>
      <c r="AB246" s="13"/>
      <c r="AC246" s="13">
        <v>937.5</v>
      </c>
      <c r="AD246" s="13"/>
      <c r="AE246" s="13">
        <v>937.5</v>
      </c>
      <c r="AF246" s="13"/>
      <c r="AG246" s="13"/>
      <c r="AH246" s="13"/>
      <c r="AI246" s="13">
        <v>7500</v>
      </c>
    </row>
    <row r="247" spans="1:35" x14ac:dyDescent="0.25">
      <c r="A247" s="1"/>
      <c r="B247" s="1"/>
      <c r="C247" s="1"/>
      <c r="D247" s="1"/>
      <c r="E247" s="1"/>
      <c r="F247" s="1"/>
      <c r="G247" s="1" t="s">
        <v>243</v>
      </c>
      <c r="H247" s="1"/>
      <c r="I247" s="13">
        <v>0</v>
      </c>
      <c r="J247" s="13"/>
      <c r="K247" s="13">
        <v>0</v>
      </c>
      <c r="L247" s="13"/>
      <c r="M247" s="13">
        <v>62</v>
      </c>
      <c r="N247" s="13"/>
      <c r="O247" s="13">
        <v>0</v>
      </c>
      <c r="P247" s="13"/>
      <c r="Q247" s="13">
        <v>269.83</v>
      </c>
      <c r="R247" s="13"/>
      <c r="S247" s="13">
        <v>0</v>
      </c>
      <c r="T247" s="13"/>
      <c r="U247" s="13">
        <v>0</v>
      </c>
      <c r="V247" s="13"/>
      <c r="W247" s="13">
        <v>0</v>
      </c>
      <c r="X247" s="13"/>
      <c r="Y247" s="13">
        <v>187.5</v>
      </c>
      <c r="Z247" s="13"/>
      <c r="AA247" s="13">
        <v>187.5</v>
      </c>
      <c r="AB247" s="13"/>
      <c r="AC247" s="13">
        <v>187.5</v>
      </c>
      <c r="AD247" s="13"/>
      <c r="AE247" s="13">
        <v>187.5</v>
      </c>
      <c r="AF247" s="13"/>
      <c r="AG247" s="13"/>
      <c r="AH247" s="13"/>
      <c r="AI247" s="13">
        <v>1500</v>
      </c>
    </row>
    <row r="248" spans="1:35" ht="15.75" thickBot="1" x14ac:dyDescent="0.3">
      <c r="A248" s="1"/>
      <c r="B248" s="1"/>
      <c r="C248" s="1"/>
      <c r="D248" s="1"/>
      <c r="E248" s="1"/>
      <c r="F248" s="1"/>
      <c r="G248" s="1" t="s">
        <v>244</v>
      </c>
      <c r="H248" s="1"/>
      <c r="I248" s="13">
        <v>0</v>
      </c>
      <c r="J248" s="13"/>
      <c r="K248" s="13">
        <v>0</v>
      </c>
      <c r="L248" s="13"/>
      <c r="M248" s="13">
        <v>166</v>
      </c>
      <c r="N248" s="13"/>
      <c r="O248" s="13">
        <v>54</v>
      </c>
      <c r="P248" s="13"/>
      <c r="Q248" s="13">
        <v>0</v>
      </c>
      <c r="R248" s="13"/>
      <c r="S248" s="13">
        <v>0</v>
      </c>
      <c r="T248" s="13"/>
      <c r="U248" s="13">
        <v>0</v>
      </c>
      <c r="V248" s="13"/>
      <c r="W248" s="13">
        <v>0</v>
      </c>
      <c r="X248" s="13"/>
      <c r="Y248" s="13">
        <v>0</v>
      </c>
      <c r="Z248" s="13"/>
      <c r="AA248" s="13">
        <v>0</v>
      </c>
      <c r="AB248" s="13"/>
      <c r="AC248" s="13">
        <v>0</v>
      </c>
      <c r="AD248" s="13"/>
      <c r="AE248" s="13">
        <v>0</v>
      </c>
      <c r="AF248" s="13"/>
      <c r="AG248" s="13"/>
      <c r="AH248" s="13"/>
      <c r="AI248" s="13">
        <v>2000</v>
      </c>
    </row>
    <row r="249" spans="1:35" ht="15.75" thickBot="1" x14ac:dyDescent="0.3">
      <c r="A249" s="1"/>
      <c r="B249" s="1"/>
      <c r="C249" s="1"/>
      <c r="D249" s="1"/>
      <c r="E249" s="1"/>
      <c r="F249" s="1" t="s">
        <v>245</v>
      </c>
      <c r="G249" s="1"/>
      <c r="H249" s="1"/>
      <c r="I249" s="24">
        <f>ROUND(SUM(I243:I248),5)</f>
        <v>1509.05</v>
      </c>
      <c r="J249" s="13"/>
      <c r="K249" s="24">
        <f>ROUND(SUM(K243:K248),5)</f>
        <v>733.56</v>
      </c>
      <c r="L249" s="13"/>
      <c r="M249" s="24">
        <f>ROUND(SUM(M243:M248),5)</f>
        <v>263.05</v>
      </c>
      <c r="N249" s="13"/>
      <c r="O249" s="24">
        <f>ROUND(SUM(O243:O248),5)</f>
        <v>349.24</v>
      </c>
      <c r="P249" s="13"/>
      <c r="Q249" s="24">
        <f>ROUND(SUM(Q243:Q248),5)</f>
        <v>670.52</v>
      </c>
      <c r="R249" s="13"/>
      <c r="S249" s="24">
        <f>ROUND(SUM(S243:S248),5)</f>
        <v>40.54</v>
      </c>
      <c r="T249" s="13"/>
      <c r="U249" s="24">
        <f>ROUND(SUM(U243:U248),5)</f>
        <v>-1058.6500000000001</v>
      </c>
      <c r="V249" s="13"/>
      <c r="W249" s="24">
        <f>ROUND(SUM(W243:W248),5)</f>
        <v>675.85</v>
      </c>
      <c r="X249" s="13"/>
      <c r="Y249" s="24">
        <f>ROUND(SUM(Y243:Y248),5)</f>
        <v>1187.5</v>
      </c>
      <c r="Z249" s="13"/>
      <c r="AA249" s="24">
        <f>ROUND(SUM(AA243:AA248),5)</f>
        <v>1187.5</v>
      </c>
      <c r="AB249" s="13"/>
      <c r="AC249" s="24">
        <f>ROUND(SUM(AC243:AC248),5)</f>
        <v>1187.5</v>
      </c>
      <c r="AD249" s="13"/>
      <c r="AE249" s="24">
        <f>ROUND(SUM(AE243:AE248),5)</f>
        <v>1187.5</v>
      </c>
      <c r="AF249" s="13"/>
      <c r="AG249" s="24">
        <f>ROUND(SUM(AG243:AG248),5)</f>
        <v>0</v>
      </c>
      <c r="AH249" s="13"/>
      <c r="AI249" s="24">
        <f>ROUND(SUM(AI243:AI248),5)</f>
        <v>12500</v>
      </c>
    </row>
    <row r="250" spans="1:35" x14ac:dyDescent="0.25">
      <c r="A250" s="1"/>
      <c r="B250" s="1"/>
      <c r="C250" s="1"/>
      <c r="D250" s="1"/>
      <c r="E250" s="1" t="s">
        <v>246</v>
      </c>
      <c r="F250" s="1"/>
      <c r="G250" s="1"/>
      <c r="H250" s="1"/>
      <c r="I250" s="13">
        <f>ROUND(I219+I226+I232+I238+I242+I249,5)</f>
        <v>12349.75</v>
      </c>
      <c r="J250" s="13"/>
      <c r="K250" s="13">
        <f>ROUND(K219+K226+K232+K238+K242+K249,5)</f>
        <v>13306.4</v>
      </c>
      <c r="L250" s="13"/>
      <c r="M250" s="13">
        <f>ROUND(M219+M226+M232+M238+M242+M249,5)</f>
        <v>20017.57</v>
      </c>
      <c r="N250" s="13"/>
      <c r="O250" s="13">
        <f>ROUND(O219+O226+O232+O238+O242+O249,5)</f>
        <v>24856.11</v>
      </c>
      <c r="P250" s="13"/>
      <c r="Q250" s="13">
        <f>ROUND(Q219+Q226+Q232+Q238+Q242+Q249,5)</f>
        <v>32665.46</v>
      </c>
      <c r="R250" s="13"/>
      <c r="S250" s="13">
        <f>ROUND(S219+S226+S232+S238+S242+S249,5)</f>
        <v>35059.81</v>
      </c>
      <c r="T250" s="13"/>
      <c r="U250" s="13">
        <f>ROUND(U219+U226+U232+U238+U242+U249,5)</f>
        <v>9060.58</v>
      </c>
      <c r="V250" s="13"/>
      <c r="W250" s="13">
        <f>ROUND(W219+W226+W232+W238+W242+W249,5)</f>
        <v>11531.33</v>
      </c>
      <c r="X250" s="13"/>
      <c r="Y250" s="13">
        <f>ROUND(Y219+Y226+Y232+Y238+Y242+Y249,5)</f>
        <v>12546.38</v>
      </c>
      <c r="Z250" s="13"/>
      <c r="AA250" s="13">
        <f>ROUND(AA219+AA226+AA232+AA238+AA242+AA249,5)</f>
        <v>12546.38</v>
      </c>
      <c r="AB250" s="13"/>
      <c r="AC250" s="13">
        <f>ROUND(AC219+AC226+AC232+AC238+AC242+AC249,5)</f>
        <v>12546.38</v>
      </c>
      <c r="AD250" s="13"/>
      <c r="AE250" s="13">
        <f>ROUND(AE219+AE226+AE232+AE238+AE242+AE249,5)</f>
        <v>15763.88</v>
      </c>
      <c r="AF250" s="13"/>
      <c r="AG250" s="13">
        <f>ROUND(AG219+AG226+AG232+AG238+AG242+AG249,5)</f>
        <v>0</v>
      </c>
      <c r="AH250" s="13"/>
      <c r="AI250" s="13">
        <f>ROUND(AI219+AI226+AI232+AI238+AI242+AI249,5)</f>
        <v>262946</v>
      </c>
    </row>
    <row r="251" spans="1:35" x14ac:dyDescent="0.25">
      <c r="A251" s="1"/>
      <c r="B251" s="1"/>
      <c r="C251" s="1"/>
      <c r="D251" s="1"/>
      <c r="E251" s="1" t="s">
        <v>247</v>
      </c>
      <c r="F251" s="1"/>
      <c r="G251" s="1"/>
      <c r="H251" s="1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</row>
    <row r="252" spans="1:35" x14ac:dyDescent="0.25">
      <c r="A252" s="1"/>
      <c r="B252" s="1"/>
      <c r="C252" s="1"/>
      <c r="D252" s="1"/>
      <c r="E252" s="1"/>
      <c r="F252" s="1" t="s">
        <v>248</v>
      </c>
      <c r="G252" s="1"/>
      <c r="H252" s="1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</row>
    <row r="253" spans="1:35" x14ac:dyDescent="0.25">
      <c r="A253" s="1"/>
      <c r="B253" s="1"/>
      <c r="C253" s="1"/>
      <c r="D253" s="1"/>
      <c r="E253" s="1"/>
      <c r="F253" s="1"/>
      <c r="G253" s="1" t="s">
        <v>249</v>
      </c>
      <c r="H253" s="1"/>
      <c r="I253" s="13">
        <v>4384.62</v>
      </c>
      <c r="J253" s="13"/>
      <c r="K253" s="13">
        <v>4384.62</v>
      </c>
      <c r="L253" s="13"/>
      <c r="M253" s="13">
        <v>4384.62</v>
      </c>
      <c r="N253" s="13"/>
      <c r="O253" s="13">
        <v>4384.62</v>
      </c>
      <c r="P253" s="13"/>
      <c r="Q253" s="13">
        <v>5568.02</v>
      </c>
      <c r="R253" s="13"/>
      <c r="S253" s="13">
        <v>8700.73</v>
      </c>
      <c r="T253" s="13"/>
      <c r="U253" s="13">
        <v>6063.62</v>
      </c>
      <c r="V253" s="13"/>
      <c r="W253" s="13">
        <v>5945.62</v>
      </c>
      <c r="X253" s="13"/>
      <c r="Y253" s="13">
        <v>9725</v>
      </c>
      <c r="Z253" s="13"/>
      <c r="AA253" s="13">
        <v>9725</v>
      </c>
      <c r="AB253" s="13"/>
      <c r="AC253" s="13">
        <v>9725</v>
      </c>
      <c r="AD253" s="13"/>
      <c r="AE253" s="13">
        <f>4862.5*3</f>
        <v>14587.5</v>
      </c>
      <c r="AF253" s="13"/>
      <c r="AG253" s="13"/>
      <c r="AH253" s="13"/>
      <c r="AI253" s="13">
        <v>77800</v>
      </c>
    </row>
    <row r="254" spans="1:35" x14ac:dyDescent="0.25">
      <c r="A254" s="1"/>
      <c r="B254" s="1"/>
      <c r="C254" s="1"/>
      <c r="D254" s="1"/>
      <c r="E254" s="1"/>
      <c r="F254" s="1"/>
      <c r="G254" s="1" t="s">
        <v>250</v>
      </c>
      <c r="H254" s="1"/>
      <c r="I254" s="13">
        <v>335.42</v>
      </c>
      <c r="J254" s="13"/>
      <c r="K254" s="13">
        <v>335.42</v>
      </c>
      <c r="L254" s="13"/>
      <c r="M254" s="13">
        <v>335.43</v>
      </c>
      <c r="N254" s="13"/>
      <c r="O254" s="13">
        <v>335.42</v>
      </c>
      <c r="P254" s="13"/>
      <c r="Q254" s="13">
        <v>447.25</v>
      </c>
      <c r="R254" s="13"/>
      <c r="S254" s="13">
        <v>711.49</v>
      </c>
      <c r="T254" s="13"/>
      <c r="U254" s="13">
        <v>494.09</v>
      </c>
      <c r="V254" s="13"/>
      <c r="W254" s="13">
        <v>482.93</v>
      </c>
      <c r="X254" s="13"/>
      <c r="Y254" s="13">
        <f>+Y253*0.0725</f>
        <v>705.0625</v>
      </c>
      <c r="Z254" s="13"/>
      <c r="AA254" s="13">
        <f>+AA253*0.0725</f>
        <v>705.0625</v>
      </c>
      <c r="AB254" s="13"/>
      <c r="AC254" s="13">
        <f>+AC253*0.0725</f>
        <v>705.0625</v>
      </c>
      <c r="AD254" s="13"/>
      <c r="AE254" s="13">
        <f>+AE253*0.0725</f>
        <v>1057.59375</v>
      </c>
      <c r="AF254" s="13"/>
      <c r="AG254" s="13"/>
      <c r="AH254" s="13"/>
      <c r="AI254" s="13">
        <v>5952</v>
      </c>
    </row>
    <row r="255" spans="1:35" x14ac:dyDescent="0.25">
      <c r="A255" s="1"/>
      <c r="B255" s="1"/>
      <c r="C255" s="1"/>
      <c r="D255" s="1"/>
      <c r="E255" s="1"/>
      <c r="F255" s="1"/>
      <c r="G255" s="1" t="s">
        <v>251</v>
      </c>
      <c r="H255" s="1"/>
      <c r="I255" s="13">
        <v>1058.1300000000001</v>
      </c>
      <c r="J255" s="13"/>
      <c r="K255" s="13">
        <v>1058.1300000000001</v>
      </c>
      <c r="L255" s="13"/>
      <c r="M255" s="13">
        <v>997.02</v>
      </c>
      <c r="N255" s="13"/>
      <c r="O255" s="13">
        <v>1127.6099999999999</v>
      </c>
      <c r="P255" s="13"/>
      <c r="Q255" s="13">
        <v>1127.6099999999999</v>
      </c>
      <c r="R255" s="13"/>
      <c r="S255" s="13">
        <v>1127.6099999999999</v>
      </c>
      <c r="T255" s="13"/>
      <c r="U255" s="13">
        <v>1127.6099999999999</v>
      </c>
      <c r="V255" s="13"/>
      <c r="W255" s="13">
        <v>1204.03</v>
      </c>
      <c r="X255" s="13"/>
      <c r="Y255" s="13">
        <v>1204.03</v>
      </c>
      <c r="Z255" s="13"/>
      <c r="AA255" s="13">
        <v>1204.03</v>
      </c>
      <c r="AB255" s="13"/>
      <c r="AC255" s="13">
        <v>1204.03</v>
      </c>
      <c r="AD255" s="13"/>
      <c r="AE255" s="13">
        <v>1204.03</v>
      </c>
      <c r="AF255" s="13"/>
      <c r="AG255" s="13"/>
      <c r="AH255" s="13"/>
      <c r="AI255" s="13">
        <v>13967</v>
      </c>
    </row>
    <row r="256" spans="1:35" x14ac:dyDescent="0.25">
      <c r="A256" s="1"/>
      <c r="B256" s="1"/>
      <c r="C256" s="1"/>
      <c r="D256" s="1"/>
      <c r="E256" s="1"/>
      <c r="F256" s="1"/>
      <c r="G256" s="1" t="s">
        <v>252</v>
      </c>
      <c r="H256" s="1"/>
      <c r="I256" s="13">
        <v>131.54</v>
      </c>
      <c r="J256" s="13"/>
      <c r="K256" s="13">
        <v>131.54</v>
      </c>
      <c r="L256" s="13"/>
      <c r="M256" s="13">
        <v>131.54</v>
      </c>
      <c r="N256" s="13"/>
      <c r="O256" s="13">
        <v>131.54</v>
      </c>
      <c r="P256" s="13"/>
      <c r="Q256" s="13">
        <v>131.54</v>
      </c>
      <c r="R256" s="13"/>
      <c r="S256" s="13">
        <v>591.92999999999995</v>
      </c>
      <c r="T256" s="13"/>
      <c r="U256" s="13">
        <v>131.54</v>
      </c>
      <c r="V256" s="13"/>
      <c r="W256" s="13">
        <v>131.54</v>
      </c>
      <c r="X256" s="13"/>
      <c r="Y256" s="13">
        <v>131.54</v>
      </c>
      <c r="Z256" s="13"/>
      <c r="AA256" s="13">
        <v>131.54</v>
      </c>
      <c r="AB256" s="13"/>
      <c r="AC256" s="13">
        <v>131.54</v>
      </c>
      <c r="AD256" s="13"/>
      <c r="AE256" s="13">
        <f>131.54/2*3</f>
        <v>197.31</v>
      </c>
      <c r="AF256" s="13"/>
      <c r="AG256" s="13"/>
      <c r="AH256" s="13"/>
      <c r="AI256" s="13">
        <v>2334</v>
      </c>
    </row>
    <row r="257" spans="1:35" x14ac:dyDescent="0.25">
      <c r="A257" s="1"/>
      <c r="B257" s="1"/>
      <c r="C257" s="1"/>
      <c r="D257" s="1"/>
      <c r="E257" s="1"/>
      <c r="F257" s="1"/>
      <c r="G257" s="1" t="s">
        <v>253</v>
      </c>
      <c r="H257" s="1"/>
      <c r="I257" s="13">
        <v>0</v>
      </c>
      <c r="J257" s="13"/>
      <c r="K257" s="13">
        <v>0</v>
      </c>
      <c r="L257" s="13"/>
      <c r="M257" s="13">
        <v>0</v>
      </c>
      <c r="N257" s="13"/>
      <c r="O257" s="13">
        <v>0</v>
      </c>
      <c r="P257" s="13"/>
      <c r="Q257" s="13">
        <v>0</v>
      </c>
      <c r="R257" s="13"/>
      <c r="S257" s="13">
        <v>20</v>
      </c>
      <c r="T257" s="13"/>
      <c r="U257" s="13">
        <v>0</v>
      </c>
      <c r="V257" s="13"/>
      <c r="W257" s="13">
        <v>0</v>
      </c>
      <c r="X257" s="13"/>
      <c r="Y257" s="13">
        <v>0</v>
      </c>
      <c r="Z257" s="13"/>
      <c r="AA257" s="13">
        <v>0</v>
      </c>
      <c r="AB257" s="13"/>
      <c r="AC257" s="13">
        <v>0</v>
      </c>
      <c r="AD257" s="13"/>
      <c r="AE257" s="13">
        <v>0</v>
      </c>
      <c r="AF257" s="13"/>
      <c r="AG257" s="13"/>
      <c r="AH257" s="13"/>
      <c r="AI257" s="13">
        <v>200</v>
      </c>
    </row>
    <row r="258" spans="1:35" ht="15.75" thickBot="1" x14ac:dyDescent="0.3">
      <c r="A258" s="1"/>
      <c r="B258" s="1"/>
      <c r="C258" s="1"/>
      <c r="D258" s="1"/>
      <c r="E258" s="1"/>
      <c r="F258" s="1"/>
      <c r="G258" s="1" t="s">
        <v>254</v>
      </c>
      <c r="H258" s="1"/>
      <c r="I258" s="23">
        <v>17.13</v>
      </c>
      <c r="J258" s="13"/>
      <c r="K258" s="23">
        <v>17.13</v>
      </c>
      <c r="L258" s="13"/>
      <c r="M258" s="23">
        <v>17.13</v>
      </c>
      <c r="N258" s="13"/>
      <c r="O258" s="23">
        <v>17.13</v>
      </c>
      <c r="P258" s="13"/>
      <c r="Q258" s="23">
        <v>17.13</v>
      </c>
      <c r="R258" s="13"/>
      <c r="S258" s="23">
        <v>115.18</v>
      </c>
      <c r="T258" s="13"/>
      <c r="U258" s="23">
        <v>115.18</v>
      </c>
      <c r="V258" s="13"/>
      <c r="W258" s="23">
        <v>115.18</v>
      </c>
      <c r="X258" s="13"/>
      <c r="Y258" s="23">
        <v>115.18</v>
      </c>
      <c r="Z258" s="13"/>
      <c r="AA258" s="23">
        <v>115.18</v>
      </c>
      <c r="AB258" s="13"/>
      <c r="AC258" s="23">
        <v>115.18</v>
      </c>
      <c r="AD258" s="13"/>
      <c r="AE258" s="23">
        <v>115.18</v>
      </c>
      <c r="AF258" s="13"/>
      <c r="AG258" s="23"/>
      <c r="AH258" s="13"/>
      <c r="AI258" s="23">
        <v>615</v>
      </c>
    </row>
    <row r="259" spans="1:35" x14ac:dyDescent="0.25">
      <c r="A259" s="1"/>
      <c r="B259" s="1"/>
      <c r="C259" s="1"/>
      <c r="D259" s="1"/>
      <c r="E259" s="1"/>
      <c r="F259" s="1" t="s">
        <v>255</v>
      </c>
      <c r="G259" s="1"/>
      <c r="H259" s="1"/>
      <c r="I259" s="13">
        <f>ROUND(SUM(I252:I258),5)</f>
        <v>5926.84</v>
      </c>
      <c r="J259" s="13"/>
      <c r="K259" s="13">
        <f>ROUND(SUM(K252:K258),5)</f>
        <v>5926.84</v>
      </c>
      <c r="L259" s="13"/>
      <c r="M259" s="13">
        <f>ROUND(SUM(M252:M258),5)</f>
        <v>5865.74</v>
      </c>
      <c r="N259" s="13"/>
      <c r="O259" s="13">
        <f>ROUND(SUM(O252:O258),5)</f>
        <v>5996.32</v>
      </c>
      <c r="P259" s="13"/>
      <c r="Q259" s="13">
        <f>ROUND(SUM(Q252:Q258),5)</f>
        <v>7291.55</v>
      </c>
      <c r="R259" s="13"/>
      <c r="S259" s="13">
        <f>ROUND(SUM(S252:S258),5)</f>
        <v>11266.94</v>
      </c>
      <c r="T259" s="13"/>
      <c r="U259" s="13">
        <f>ROUND(SUM(U252:U258),5)</f>
        <v>7932.04</v>
      </c>
      <c r="V259" s="13"/>
      <c r="W259" s="13">
        <f>ROUND(SUM(W252:W258),5)</f>
        <v>7879.3</v>
      </c>
      <c r="X259" s="13"/>
      <c r="Y259" s="13">
        <f>ROUND(SUM(Y252:Y258),5)</f>
        <v>11880.8125</v>
      </c>
      <c r="Z259" s="13"/>
      <c r="AA259" s="13">
        <f>ROUND(SUM(AA252:AA258),5)</f>
        <v>11880.8125</v>
      </c>
      <c r="AB259" s="13"/>
      <c r="AC259" s="13">
        <f>ROUND(SUM(AC252:AC258),5)</f>
        <v>11880.8125</v>
      </c>
      <c r="AD259" s="13"/>
      <c r="AE259" s="13">
        <f>ROUND(SUM(AE252:AE258),5)</f>
        <v>17161.61375</v>
      </c>
      <c r="AF259" s="13"/>
      <c r="AG259" s="13">
        <f>ROUND(SUM(AG252:AG258),5)</f>
        <v>0</v>
      </c>
      <c r="AH259" s="13"/>
      <c r="AI259" s="13">
        <f>ROUND(SUM(AI252:AI258),5)</f>
        <v>100868</v>
      </c>
    </row>
    <row r="260" spans="1:35" x14ac:dyDescent="0.25">
      <c r="A260" s="1"/>
      <c r="B260" s="1"/>
      <c r="C260" s="1"/>
      <c r="D260" s="1"/>
      <c r="E260" s="1"/>
      <c r="F260" s="1" t="s">
        <v>256</v>
      </c>
      <c r="G260" s="1"/>
      <c r="H260" s="1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</row>
    <row r="261" spans="1:35" ht="15.75" thickBot="1" x14ac:dyDescent="0.3">
      <c r="A261" s="1"/>
      <c r="B261" s="1"/>
      <c r="C261" s="1"/>
      <c r="D261" s="1"/>
      <c r="E261" s="1"/>
      <c r="F261" s="1"/>
      <c r="G261" s="1" t="s">
        <v>257</v>
      </c>
      <c r="H261" s="1"/>
      <c r="I261" s="23">
        <v>160.69999999999999</v>
      </c>
      <c r="J261" s="13"/>
      <c r="K261" s="23">
        <v>116.04</v>
      </c>
      <c r="L261" s="13"/>
      <c r="M261" s="23">
        <v>203.54</v>
      </c>
      <c r="N261" s="13"/>
      <c r="O261" s="23">
        <v>189.12</v>
      </c>
      <c r="P261" s="13"/>
      <c r="Q261" s="23">
        <v>208.93</v>
      </c>
      <c r="R261" s="13"/>
      <c r="S261" s="23">
        <v>169.36</v>
      </c>
      <c r="T261" s="13"/>
      <c r="U261" s="23">
        <v>206.7</v>
      </c>
      <c r="V261" s="13"/>
      <c r="W261" s="23">
        <v>238.97</v>
      </c>
      <c r="X261" s="13"/>
      <c r="Y261" s="23">
        <v>187.5</v>
      </c>
      <c r="Z261" s="13"/>
      <c r="AA261" s="23">
        <v>187.5</v>
      </c>
      <c r="AB261" s="13"/>
      <c r="AC261" s="23">
        <v>187.5</v>
      </c>
      <c r="AD261" s="13"/>
      <c r="AE261" s="23">
        <v>187.5</v>
      </c>
      <c r="AF261" s="13"/>
      <c r="AG261" s="23"/>
      <c r="AH261" s="13"/>
      <c r="AI261" s="23">
        <v>1500</v>
      </c>
    </row>
    <row r="262" spans="1:35" x14ac:dyDescent="0.25">
      <c r="A262" s="1"/>
      <c r="B262" s="1"/>
      <c r="C262" s="1"/>
      <c r="D262" s="1"/>
      <c r="E262" s="1"/>
      <c r="F262" s="1" t="s">
        <v>258</v>
      </c>
      <c r="G262" s="1"/>
      <c r="H262" s="1"/>
      <c r="I262" s="13">
        <f>ROUND(SUM(I260:I261),5)</f>
        <v>160.69999999999999</v>
      </c>
      <c r="J262" s="13"/>
      <c r="K262" s="13">
        <f>ROUND(SUM(K260:K261),5)</f>
        <v>116.04</v>
      </c>
      <c r="L262" s="13"/>
      <c r="M262" s="13">
        <f>ROUND(SUM(M260:M261),5)</f>
        <v>203.54</v>
      </c>
      <c r="N262" s="13"/>
      <c r="O262" s="13">
        <f>ROUND(SUM(O260:O261),5)</f>
        <v>189.12</v>
      </c>
      <c r="P262" s="13"/>
      <c r="Q262" s="13">
        <f>ROUND(SUM(Q260:Q261),5)</f>
        <v>208.93</v>
      </c>
      <c r="R262" s="13"/>
      <c r="S262" s="13">
        <f>ROUND(SUM(S260:S261),5)</f>
        <v>169.36</v>
      </c>
      <c r="T262" s="13"/>
      <c r="U262" s="13">
        <f>ROUND(SUM(U260:U261),5)</f>
        <v>206.7</v>
      </c>
      <c r="V262" s="13"/>
      <c r="W262" s="13">
        <f>ROUND(SUM(W260:W261),5)</f>
        <v>238.97</v>
      </c>
      <c r="X262" s="13"/>
      <c r="Y262" s="13">
        <f>ROUND(SUM(Y260:Y261),5)</f>
        <v>187.5</v>
      </c>
      <c r="Z262" s="13"/>
      <c r="AA262" s="13">
        <f>ROUND(SUM(AA260:AA261),5)</f>
        <v>187.5</v>
      </c>
      <c r="AB262" s="13"/>
      <c r="AC262" s="13">
        <f>ROUND(SUM(AC260:AC261),5)</f>
        <v>187.5</v>
      </c>
      <c r="AD262" s="13"/>
      <c r="AE262" s="13">
        <f>ROUND(SUM(AE260:AE261),5)</f>
        <v>187.5</v>
      </c>
      <c r="AF262" s="13"/>
      <c r="AG262" s="13">
        <f>ROUND(SUM(AG260:AG261),5)</f>
        <v>0</v>
      </c>
      <c r="AH262" s="13"/>
      <c r="AI262" s="13">
        <f>ROUND(SUM(AI260:AI261),5)</f>
        <v>1500</v>
      </c>
    </row>
    <row r="263" spans="1:35" x14ac:dyDescent="0.25">
      <c r="A263" s="1"/>
      <c r="B263" s="1"/>
      <c r="C263" s="1"/>
      <c r="D263" s="1"/>
      <c r="E263" s="1"/>
      <c r="F263" s="1" t="s">
        <v>259</v>
      </c>
      <c r="G263" s="1"/>
      <c r="H263" s="1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</row>
    <row r="264" spans="1:35" x14ac:dyDescent="0.25">
      <c r="A264" s="1"/>
      <c r="B264" s="1"/>
      <c r="C264" s="1"/>
      <c r="D264" s="1"/>
      <c r="E264" s="1"/>
      <c r="F264" s="1"/>
      <c r="G264" s="1" t="s">
        <v>260</v>
      </c>
      <c r="H264" s="1"/>
      <c r="I264" s="13">
        <v>45.37</v>
      </c>
      <c r="J264" s="13"/>
      <c r="K264" s="13">
        <v>45.37</v>
      </c>
      <c r="L264" s="13"/>
      <c r="M264" s="13">
        <v>45.37</v>
      </c>
      <c r="N264" s="13"/>
      <c r="O264" s="13">
        <v>45.45</v>
      </c>
      <c r="P264" s="13"/>
      <c r="Q264" s="13">
        <v>103.43</v>
      </c>
      <c r="R264" s="13"/>
      <c r="S264" s="13">
        <v>90.74</v>
      </c>
      <c r="T264" s="13"/>
      <c r="U264" s="13">
        <v>90.66</v>
      </c>
      <c r="V264" s="13"/>
      <c r="W264" s="13">
        <v>90.66</v>
      </c>
      <c r="X264" s="13"/>
      <c r="Y264" s="13">
        <v>90.66</v>
      </c>
      <c r="Z264" s="13"/>
      <c r="AA264" s="13">
        <v>90.66</v>
      </c>
      <c r="AB264" s="13"/>
      <c r="AC264" s="13">
        <v>90.66</v>
      </c>
      <c r="AD264" s="13"/>
      <c r="AE264" s="13">
        <v>90.66</v>
      </c>
      <c r="AF264" s="13"/>
      <c r="AG264" s="13"/>
      <c r="AH264" s="13"/>
      <c r="AI264" s="13">
        <v>700</v>
      </c>
    </row>
    <row r="265" spans="1:35" x14ac:dyDescent="0.25">
      <c r="A265" s="1"/>
      <c r="B265" s="1"/>
      <c r="C265" s="1"/>
      <c r="D265" s="1"/>
      <c r="E265" s="1"/>
      <c r="F265" s="1"/>
      <c r="G265" s="1" t="s">
        <v>348</v>
      </c>
      <c r="H265" s="1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>
        <v>500</v>
      </c>
    </row>
    <row r="266" spans="1:35" x14ac:dyDescent="0.25">
      <c r="A266" s="1"/>
      <c r="B266" s="1"/>
      <c r="C266" s="1"/>
      <c r="D266" s="1"/>
      <c r="E266" s="1"/>
      <c r="F266" s="1"/>
      <c r="G266" s="1" t="s">
        <v>349</v>
      </c>
      <c r="H266" s="1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>
        <v>165</v>
      </c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>
        <v>1000</v>
      </c>
    </row>
    <row r="267" spans="1:35" x14ac:dyDescent="0.25">
      <c r="A267" s="1"/>
      <c r="B267" s="1"/>
      <c r="C267" s="1"/>
      <c r="D267" s="1"/>
      <c r="E267" s="1"/>
      <c r="F267" s="1"/>
      <c r="G267" s="1" t="s">
        <v>261</v>
      </c>
      <c r="H267" s="1"/>
      <c r="I267" s="13">
        <v>37.97</v>
      </c>
      <c r="J267" s="13"/>
      <c r="K267" s="13">
        <v>0</v>
      </c>
      <c r="L267" s="13"/>
      <c r="M267" s="13">
        <v>97.39</v>
      </c>
      <c r="N267" s="13"/>
      <c r="O267" s="13">
        <v>-97.39</v>
      </c>
      <c r="P267" s="13"/>
      <c r="Q267" s="13">
        <v>819.61</v>
      </c>
      <c r="R267" s="13"/>
      <c r="S267" s="13">
        <v>0</v>
      </c>
      <c r="T267" s="13"/>
      <c r="U267" s="13">
        <v>-5.99</v>
      </c>
      <c r="V267" s="13"/>
      <c r="W267" s="13">
        <v>61.84</v>
      </c>
      <c r="X267" s="13"/>
      <c r="Y267" s="13">
        <v>93.75</v>
      </c>
      <c r="Z267" s="13"/>
      <c r="AA267" s="13">
        <v>93.75</v>
      </c>
      <c r="AB267" s="13"/>
      <c r="AC267" s="13">
        <v>93.75</v>
      </c>
      <c r="AD267" s="13"/>
      <c r="AE267" s="13">
        <v>93.75</v>
      </c>
      <c r="AF267" s="13"/>
      <c r="AG267" s="13"/>
      <c r="AH267" s="13"/>
      <c r="AI267" s="13">
        <v>750</v>
      </c>
    </row>
    <row r="268" spans="1:35" ht="15.75" thickBot="1" x14ac:dyDescent="0.3">
      <c r="A268" s="1"/>
      <c r="B268" s="1"/>
      <c r="C268" s="1"/>
      <c r="D268" s="1"/>
      <c r="E268" s="1"/>
      <c r="F268" s="1"/>
      <c r="G268" s="1" t="s">
        <v>262</v>
      </c>
      <c r="H268" s="1"/>
      <c r="I268" s="13">
        <v>0</v>
      </c>
      <c r="J268" s="13"/>
      <c r="K268" s="13">
        <v>0</v>
      </c>
      <c r="L268" s="13"/>
      <c r="M268" s="13">
        <v>0</v>
      </c>
      <c r="N268" s="13"/>
      <c r="O268" s="13">
        <v>0</v>
      </c>
      <c r="P268" s="13"/>
      <c r="Q268" s="13">
        <v>52</v>
      </c>
      <c r="R268" s="13"/>
      <c r="S268" s="13">
        <v>0</v>
      </c>
      <c r="T268" s="13"/>
      <c r="U268" s="13">
        <v>0</v>
      </c>
      <c r="V268" s="13"/>
      <c r="W268" s="13">
        <v>0</v>
      </c>
      <c r="X268" s="13"/>
      <c r="Y268" s="13">
        <v>0</v>
      </c>
      <c r="Z268" s="13"/>
      <c r="AA268" s="13">
        <v>0</v>
      </c>
      <c r="AB268" s="13"/>
      <c r="AC268" s="13">
        <v>0</v>
      </c>
      <c r="AD268" s="13"/>
      <c r="AE268" s="13">
        <v>0</v>
      </c>
      <c r="AF268" s="13"/>
      <c r="AG268" s="13"/>
      <c r="AH268" s="13"/>
      <c r="AI268" s="13">
        <v>250</v>
      </c>
    </row>
    <row r="269" spans="1:35" ht="15.75" thickBot="1" x14ac:dyDescent="0.3">
      <c r="A269" s="1"/>
      <c r="B269" s="1"/>
      <c r="C269" s="1"/>
      <c r="D269" s="1"/>
      <c r="E269" s="1"/>
      <c r="F269" s="1" t="s">
        <v>263</v>
      </c>
      <c r="G269" s="1"/>
      <c r="H269" s="1"/>
      <c r="I269" s="24">
        <f>ROUND(SUM(I263:I268),5)</f>
        <v>83.34</v>
      </c>
      <c r="J269" s="13"/>
      <c r="K269" s="24">
        <f>ROUND(SUM(K263:K268),5)</f>
        <v>45.37</v>
      </c>
      <c r="L269" s="13"/>
      <c r="M269" s="24">
        <f>ROUND(SUM(M263:M268),5)</f>
        <v>142.76</v>
      </c>
      <c r="N269" s="13"/>
      <c r="O269" s="24">
        <f>ROUND(SUM(O263:O268),5)</f>
        <v>-51.94</v>
      </c>
      <c r="P269" s="13"/>
      <c r="Q269" s="24">
        <f>ROUND(SUM(Q263:Q268),5)</f>
        <v>975.04</v>
      </c>
      <c r="R269" s="13"/>
      <c r="S269" s="24">
        <f>ROUND(SUM(S263:S268),5)</f>
        <v>90.74</v>
      </c>
      <c r="T269" s="13"/>
      <c r="U269" s="24">
        <f>ROUND(SUM(U263:U268),5)</f>
        <v>84.67</v>
      </c>
      <c r="V269" s="13"/>
      <c r="W269" s="24">
        <f>ROUND(SUM(W263:W268),5)</f>
        <v>317.5</v>
      </c>
      <c r="X269" s="13"/>
      <c r="Y269" s="24">
        <f>ROUND(SUM(Y263:Y268),5)</f>
        <v>184.41</v>
      </c>
      <c r="Z269" s="13"/>
      <c r="AA269" s="24">
        <f>ROUND(SUM(AA263:AA268),5)</f>
        <v>184.41</v>
      </c>
      <c r="AB269" s="13"/>
      <c r="AC269" s="24">
        <f>ROUND(SUM(AC263:AC268),5)</f>
        <v>184.41</v>
      </c>
      <c r="AD269" s="13"/>
      <c r="AE269" s="24">
        <f>ROUND(SUM(AE263:AE268),5)</f>
        <v>184.41</v>
      </c>
      <c r="AF269" s="13"/>
      <c r="AG269" s="24">
        <f>ROUND(SUM(AG263:AG268),5)</f>
        <v>0</v>
      </c>
      <c r="AH269" s="13"/>
      <c r="AI269" s="24">
        <f>ROUND(SUM(AI263:AI268),5)</f>
        <v>3200</v>
      </c>
    </row>
    <row r="270" spans="1:35" x14ac:dyDescent="0.25">
      <c r="A270" s="1"/>
      <c r="B270" s="1"/>
      <c r="C270" s="1"/>
      <c r="D270" s="1"/>
      <c r="E270" s="1" t="s">
        <v>264</v>
      </c>
      <c r="F270" s="1"/>
      <c r="G270" s="1"/>
      <c r="H270" s="1"/>
      <c r="I270" s="13">
        <f>ROUND(I251+I259+I262+I269,5)</f>
        <v>6170.88</v>
      </c>
      <c r="J270" s="13"/>
      <c r="K270" s="13">
        <f>ROUND(K251+K259+K262+K269,5)</f>
        <v>6088.25</v>
      </c>
      <c r="L270" s="13"/>
      <c r="M270" s="13">
        <f>ROUND(M251+M259+M262+M269,5)</f>
        <v>6212.04</v>
      </c>
      <c r="N270" s="13"/>
      <c r="O270" s="13">
        <f>ROUND(O251+O259+O262+O269,5)</f>
        <v>6133.5</v>
      </c>
      <c r="P270" s="13"/>
      <c r="Q270" s="13">
        <f>ROUND(Q251+Q259+Q262+Q269,5)</f>
        <v>8475.52</v>
      </c>
      <c r="R270" s="13"/>
      <c r="S270" s="13">
        <f>ROUND(S251+S259+S262+S269,5)</f>
        <v>11527.04</v>
      </c>
      <c r="T270" s="13"/>
      <c r="U270" s="13">
        <f>ROUND(U251+U259+U262+U269,5)</f>
        <v>8223.41</v>
      </c>
      <c r="V270" s="13"/>
      <c r="W270" s="13">
        <f>ROUND(W251+W259+W262+W269,5)</f>
        <v>8435.77</v>
      </c>
      <c r="X270" s="13"/>
      <c r="Y270" s="13">
        <f>ROUND(Y251+Y259+Y262+Y269,5)</f>
        <v>12252.7225</v>
      </c>
      <c r="Z270" s="13"/>
      <c r="AA270" s="13">
        <f>ROUND(AA251+AA259+AA262+AA269,5)</f>
        <v>12252.7225</v>
      </c>
      <c r="AB270" s="13"/>
      <c r="AC270" s="13">
        <f>ROUND(AC251+AC259+AC262+AC269,5)</f>
        <v>12252.7225</v>
      </c>
      <c r="AD270" s="13"/>
      <c r="AE270" s="13">
        <f>ROUND(AE251+AE259+AE262+AE269,5)</f>
        <v>17533.52375</v>
      </c>
      <c r="AF270" s="13"/>
      <c r="AG270" s="13">
        <f>ROUND(AG251+AG259+AG262+AG269,5)</f>
        <v>0</v>
      </c>
      <c r="AH270" s="13"/>
      <c r="AI270" s="13">
        <f>ROUND(AI251+AI259+AI262+AI269,5)</f>
        <v>105568</v>
      </c>
    </row>
    <row r="271" spans="1:35" x14ac:dyDescent="0.25">
      <c r="A271" s="1"/>
      <c r="B271" s="1"/>
      <c r="C271" s="1"/>
      <c r="D271" s="1"/>
      <c r="E271" s="1" t="s">
        <v>265</v>
      </c>
      <c r="F271" s="1"/>
      <c r="G271" s="1"/>
      <c r="H271" s="1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</row>
    <row r="272" spans="1:35" x14ac:dyDescent="0.25">
      <c r="A272" s="1"/>
      <c r="B272" s="1"/>
      <c r="C272" s="1"/>
      <c r="D272" s="1"/>
      <c r="E272" s="1"/>
      <c r="F272" s="1" t="s">
        <v>266</v>
      </c>
      <c r="G272" s="1"/>
      <c r="H272" s="1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</row>
    <row r="273" spans="1:35" x14ac:dyDescent="0.25">
      <c r="A273" s="1"/>
      <c r="B273" s="1"/>
      <c r="C273" s="1"/>
      <c r="D273" s="1"/>
      <c r="E273" s="1"/>
      <c r="F273" s="1"/>
      <c r="G273" s="1" t="s">
        <v>267</v>
      </c>
      <c r="H273" s="1"/>
      <c r="I273" s="13">
        <v>2245.65</v>
      </c>
      <c r="J273" s="13"/>
      <c r="K273" s="13">
        <v>3165.52</v>
      </c>
      <c r="L273" s="13"/>
      <c r="M273" s="13">
        <v>4429.51</v>
      </c>
      <c r="N273" s="13"/>
      <c r="O273" s="13">
        <v>5173.3100000000004</v>
      </c>
      <c r="P273" s="13"/>
      <c r="Q273" s="13">
        <v>4617.01</v>
      </c>
      <c r="R273" s="13"/>
      <c r="S273" s="13">
        <v>5698.58</v>
      </c>
      <c r="T273" s="13"/>
      <c r="U273" s="13">
        <v>2797.44</v>
      </c>
      <c r="V273" s="13"/>
      <c r="W273" s="13">
        <v>1888.15</v>
      </c>
      <c r="X273" s="13"/>
      <c r="Y273" s="13">
        <v>3751.9</v>
      </c>
      <c r="Z273" s="13"/>
      <c r="AA273" s="13">
        <v>3751.9</v>
      </c>
      <c r="AB273" s="13"/>
      <c r="AC273" s="13">
        <v>3751.9</v>
      </c>
      <c r="AD273" s="13"/>
      <c r="AE273" s="13">
        <f>3751.9/2*3</f>
        <v>5627.85</v>
      </c>
      <c r="AF273" s="13"/>
      <c r="AG273" s="13"/>
      <c r="AH273" s="13"/>
      <c r="AI273" s="13">
        <v>107721</v>
      </c>
    </row>
    <row r="274" spans="1:35" x14ac:dyDescent="0.25">
      <c r="A274" s="1"/>
      <c r="B274" s="1"/>
      <c r="C274" s="1"/>
      <c r="D274" s="1"/>
      <c r="E274" s="1"/>
      <c r="F274" s="1"/>
      <c r="G274" s="1" t="s">
        <v>268</v>
      </c>
      <c r="H274" s="1"/>
      <c r="I274" s="13">
        <v>0</v>
      </c>
      <c r="J274" s="13"/>
      <c r="K274" s="13">
        <v>299.14</v>
      </c>
      <c r="L274" s="13"/>
      <c r="M274" s="13">
        <v>418.59</v>
      </c>
      <c r="N274" s="13"/>
      <c r="O274" s="13">
        <v>488.87</v>
      </c>
      <c r="P274" s="13"/>
      <c r="Q274" s="13">
        <v>436.31</v>
      </c>
      <c r="R274" s="13"/>
      <c r="S274" s="13">
        <v>532.27</v>
      </c>
      <c r="T274" s="13"/>
      <c r="U274" s="13">
        <v>229.49</v>
      </c>
      <c r="V274" s="13"/>
      <c r="W274" s="13">
        <v>152.94999999999999</v>
      </c>
      <c r="X274" s="13"/>
      <c r="Y274" s="13">
        <f>+Y273*0.0725</f>
        <v>272.01274999999998</v>
      </c>
      <c r="Z274" s="13"/>
      <c r="AA274" s="13">
        <f>+AA273*0.0725</f>
        <v>272.01274999999998</v>
      </c>
      <c r="AB274" s="13"/>
      <c r="AC274" s="13">
        <f>+AC273*0.0725</f>
        <v>272.01274999999998</v>
      </c>
      <c r="AD274" s="13"/>
      <c r="AE274" s="13">
        <f>+AE273*0.0725</f>
        <v>408.01912499999997</v>
      </c>
      <c r="AF274" s="13"/>
      <c r="AG274" s="13"/>
      <c r="AH274" s="13"/>
      <c r="AI274" s="13">
        <v>8241</v>
      </c>
    </row>
    <row r="275" spans="1:35" x14ac:dyDescent="0.25">
      <c r="A275" s="1"/>
      <c r="B275" s="1"/>
      <c r="C275" s="1"/>
      <c r="D275" s="1"/>
      <c r="E275" s="1"/>
      <c r="F275" s="1"/>
      <c r="G275" s="1" t="s">
        <v>350</v>
      </c>
      <c r="H275" s="1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>
        <v>150</v>
      </c>
    </row>
    <row r="276" spans="1:35" ht="15.75" thickBot="1" x14ac:dyDescent="0.3">
      <c r="A276" s="1"/>
      <c r="B276" s="1"/>
      <c r="C276" s="1"/>
      <c r="D276" s="1"/>
      <c r="E276" s="1"/>
      <c r="F276" s="1"/>
      <c r="G276" s="1" t="s">
        <v>269</v>
      </c>
      <c r="H276" s="1"/>
      <c r="I276" s="23">
        <v>8.52</v>
      </c>
      <c r="J276" s="13"/>
      <c r="K276" s="23">
        <v>8.52</v>
      </c>
      <c r="L276" s="13"/>
      <c r="M276" s="23">
        <v>8.52</v>
      </c>
      <c r="N276" s="13"/>
      <c r="O276" s="23">
        <v>8.52</v>
      </c>
      <c r="P276" s="13"/>
      <c r="Q276" s="23">
        <v>8.52</v>
      </c>
      <c r="R276" s="13"/>
      <c r="S276" s="23">
        <v>121.01</v>
      </c>
      <c r="T276" s="13"/>
      <c r="U276" s="23">
        <v>121.01</v>
      </c>
      <c r="V276" s="13"/>
      <c r="W276" s="23">
        <v>121.01</v>
      </c>
      <c r="X276" s="13"/>
      <c r="Y276" s="23">
        <v>121.01</v>
      </c>
      <c r="Z276" s="13"/>
      <c r="AA276" s="23">
        <v>121.01</v>
      </c>
      <c r="AB276" s="13"/>
      <c r="AC276" s="23">
        <v>121.01</v>
      </c>
      <c r="AD276" s="13"/>
      <c r="AE276" s="23">
        <v>121.01</v>
      </c>
      <c r="AF276" s="13"/>
      <c r="AG276" s="23"/>
      <c r="AH276" s="13"/>
      <c r="AI276" s="23">
        <v>312</v>
      </c>
    </row>
    <row r="277" spans="1:35" x14ac:dyDescent="0.25">
      <c r="A277" s="1"/>
      <c r="B277" s="1"/>
      <c r="C277" s="1"/>
      <c r="D277" s="1"/>
      <c r="E277" s="1"/>
      <c r="F277" s="1" t="s">
        <v>270</v>
      </c>
      <c r="G277" s="1"/>
      <c r="H277" s="1"/>
      <c r="I277" s="13">
        <f>ROUND(SUM(I272:I276),5)</f>
        <v>2254.17</v>
      </c>
      <c r="J277" s="13"/>
      <c r="K277" s="13">
        <f>ROUND(SUM(K272:K276),5)</f>
        <v>3473.18</v>
      </c>
      <c r="L277" s="13"/>
      <c r="M277" s="13">
        <f>ROUND(SUM(M272:M276),5)</f>
        <v>4856.62</v>
      </c>
      <c r="N277" s="13"/>
      <c r="O277" s="13">
        <f>ROUND(SUM(O272:O276),5)</f>
        <v>5670.7</v>
      </c>
      <c r="P277" s="13"/>
      <c r="Q277" s="13">
        <f>ROUND(SUM(Q272:Q276),5)</f>
        <v>5061.84</v>
      </c>
      <c r="R277" s="13"/>
      <c r="S277" s="13">
        <f>ROUND(SUM(S272:S276),5)</f>
        <v>6351.86</v>
      </c>
      <c r="T277" s="13"/>
      <c r="U277" s="13">
        <f>ROUND(SUM(U272:U276),5)</f>
        <v>3147.94</v>
      </c>
      <c r="V277" s="13"/>
      <c r="W277" s="13">
        <f>ROUND(SUM(W272:W276),5)</f>
        <v>2162.11</v>
      </c>
      <c r="X277" s="13"/>
      <c r="Y277" s="13">
        <f>ROUND(SUM(Y272:Y276),5)</f>
        <v>4144.9227499999997</v>
      </c>
      <c r="Z277" s="13"/>
      <c r="AA277" s="13">
        <f>ROUND(SUM(AA272:AA276),5)</f>
        <v>4144.9227499999997</v>
      </c>
      <c r="AB277" s="13"/>
      <c r="AC277" s="13">
        <f>ROUND(SUM(AC272:AC276),5)</f>
        <v>4144.9227499999997</v>
      </c>
      <c r="AD277" s="13"/>
      <c r="AE277" s="13">
        <f>ROUND(SUM(AE272:AE276),5)</f>
        <v>6156.8791300000003</v>
      </c>
      <c r="AF277" s="13"/>
      <c r="AG277" s="13">
        <f>ROUND(SUM(AG272:AG276),5)</f>
        <v>0</v>
      </c>
      <c r="AH277" s="13"/>
      <c r="AI277" s="13">
        <f>ROUND(SUM(AI272:AI276),5)</f>
        <v>116424</v>
      </c>
    </row>
    <row r="278" spans="1:35" x14ac:dyDescent="0.25">
      <c r="A278" s="1"/>
      <c r="B278" s="1"/>
      <c r="C278" s="1"/>
      <c r="D278" s="1"/>
      <c r="E278" s="1"/>
      <c r="F278" s="1" t="s">
        <v>271</v>
      </c>
      <c r="G278" s="1"/>
      <c r="H278" s="1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</row>
    <row r="279" spans="1:35" x14ac:dyDescent="0.25">
      <c r="A279" s="1"/>
      <c r="B279" s="1"/>
      <c r="C279" s="1"/>
      <c r="D279" s="1"/>
      <c r="E279" s="1"/>
      <c r="F279" s="18"/>
      <c r="G279" s="18" t="s">
        <v>272</v>
      </c>
      <c r="H279" s="18"/>
      <c r="I279" s="30">
        <v>188.65</v>
      </c>
      <c r="J279" s="30"/>
      <c r="K279" s="30">
        <v>0</v>
      </c>
      <c r="L279" s="30"/>
      <c r="M279" s="30">
        <v>0</v>
      </c>
      <c r="N279" s="30"/>
      <c r="O279" s="30">
        <v>0</v>
      </c>
      <c r="P279" s="30"/>
      <c r="Q279" s="30">
        <v>0</v>
      </c>
      <c r="R279" s="30"/>
      <c r="S279" s="30">
        <v>0</v>
      </c>
      <c r="T279" s="30"/>
      <c r="U279" s="30">
        <v>0</v>
      </c>
      <c r="V279" s="30"/>
      <c r="W279" s="30">
        <v>0</v>
      </c>
      <c r="X279" s="30"/>
      <c r="Y279" s="30">
        <v>0</v>
      </c>
      <c r="Z279" s="30"/>
      <c r="AA279" s="30">
        <v>0</v>
      </c>
      <c r="AB279" s="30"/>
      <c r="AC279" s="30">
        <v>0</v>
      </c>
      <c r="AD279" s="30"/>
      <c r="AE279" s="30">
        <v>0</v>
      </c>
      <c r="AF279" s="30"/>
      <c r="AG279" s="30">
        <f>ROUND(SUM(I279:AE279),5)</f>
        <v>188.65</v>
      </c>
      <c r="AH279" s="13"/>
      <c r="AI279" s="13">
        <v>0</v>
      </c>
    </row>
    <row r="280" spans="1:35" x14ac:dyDescent="0.25">
      <c r="A280" s="1"/>
      <c r="B280" s="1"/>
      <c r="C280" s="1"/>
      <c r="D280" s="1"/>
      <c r="E280" s="1"/>
      <c r="F280" s="1"/>
      <c r="G280" s="1" t="s">
        <v>351</v>
      </c>
      <c r="H280" s="1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>
        <v>250</v>
      </c>
    </row>
    <row r="281" spans="1:35" x14ac:dyDescent="0.25">
      <c r="A281" s="1"/>
      <c r="B281" s="1"/>
      <c r="C281" s="1"/>
      <c r="D281" s="1"/>
      <c r="E281" s="1"/>
      <c r="F281" s="1"/>
      <c r="G281" s="1" t="s">
        <v>273</v>
      </c>
      <c r="H281" s="1"/>
      <c r="I281" s="13"/>
      <c r="J281" s="13"/>
      <c r="K281" s="13">
        <v>298</v>
      </c>
      <c r="L281" s="13"/>
      <c r="M281" s="13">
        <v>171.12</v>
      </c>
      <c r="N281" s="13"/>
      <c r="O281" s="13">
        <v>151.97999999999999</v>
      </c>
      <c r="P281" s="13"/>
      <c r="Q281" s="13">
        <v>84.99</v>
      </c>
      <c r="R281" s="13"/>
      <c r="S281" s="13"/>
      <c r="T281" s="13"/>
      <c r="U281" s="13">
        <v>17.96</v>
      </c>
      <c r="V281" s="13"/>
      <c r="W281" s="13">
        <v>345.4</v>
      </c>
      <c r="X281" s="13"/>
      <c r="Y281" s="13">
        <v>150</v>
      </c>
      <c r="Z281" s="13"/>
      <c r="AA281" s="13">
        <v>150</v>
      </c>
      <c r="AB281" s="13"/>
      <c r="AC281" s="13">
        <v>150</v>
      </c>
      <c r="AD281" s="13"/>
      <c r="AE281" s="13">
        <v>150</v>
      </c>
      <c r="AF281" s="13"/>
      <c r="AG281" s="13"/>
      <c r="AH281" s="13"/>
      <c r="AI281" s="13">
        <v>1200</v>
      </c>
    </row>
    <row r="282" spans="1:35" ht="15.75" thickBot="1" x14ac:dyDescent="0.3">
      <c r="A282" s="1"/>
      <c r="B282" s="1"/>
      <c r="C282" s="1"/>
      <c r="D282" s="1"/>
      <c r="E282" s="1"/>
      <c r="F282" s="1"/>
      <c r="G282" s="1" t="s">
        <v>352</v>
      </c>
      <c r="H282" s="1"/>
      <c r="I282" s="13">
        <v>0</v>
      </c>
      <c r="J282" s="13"/>
      <c r="K282" s="13"/>
      <c r="L282" s="13"/>
      <c r="M282" s="13"/>
      <c r="N282" s="13"/>
      <c r="O282" s="13"/>
      <c r="P282" s="13"/>
      <c r="Q282" s="13"/>
      <c r="R282" s="13"/>
      <c r="S282" s="13">
        <v>0</v>
      </c>
      <c r="T282" s="13"/>
      <c r="U282" s="13"/>
      <c r="V282" s="13"/>
      <c r="W282" s="13">
        <v>0</v>
      </c>
      <c r="X282" s="13"/>
      <c r="Y282" s="13">
        <v>0</v>
      </c>
      <c r="Z282" s="13"/>
      <c r="AA282" s="13">
        <v>0</v>
      </c>
      <c r="AB282" s="13"/>
      <c r="AC282" s="13">
        <v>0</v>
      </c>
      <c r="AD282" s="13"/>
      <c r="AE282" s="13">
        <v>0</v>
      </c>
      <c r="AF282" s="13"/>
      <c r="AG282" s="13"/>
      <c r="AH282" s="13"/>
      <c r="AI282" s="13">
        <v>1500</v>
      </c>
    </row>
    <row r="283" spans="1:35" ht="15.75" thickBot="1" x14ac:dyDescent="0.3">
      <c r="A283" s="1"/>
      <c r="B283" s="1"/>
      <c r="C283" s="1"/>
      <c r="D283" s="1"/>
      <c r="E283" s="1"/>
      <c r="F283" s="1" t="s">
        <v>274</v>
      </c>
      <c r="G283" s="1"/>
      <c r="H283" s="1"/>
      <c r="I283" s="24">
        <f>ROUND(SUM(I278:I282),5)</f>
        <v>188.65</v>
      </c>
      <c r="J283" s="13"/>
      <c r="K283" s="24">
        <f>ROUND(SUM(K278:K282),5)</f>
        <v>298</v>
      </c>
      <c r="L283" s="13"/>
      <c r="M283" s="24">
        <f>ROUND(SUM(M278:M282),5)</f>
        <v>171.12</v>
      </c>
      <c r="N283" s="13"/>
      <c r="O283" s="24">
        <f>ROUND(SUM(O278:O282),5)</f>
        <v>151.97999999999999</v>
      </c>
      <c r="P283" s="13"/>
      <c r="Q283" s="24">
        <f>ROUND(SUM(Q278:Q282),5)</f>
        <v>84.99</v>
      </c>
      <c r="R283" s="13"/>
      <c r="S283" s="24">
        <f>ROUND(SUM(S278:S282),5)</f>
        <v>0</v>
      </c>
      <c r="T283" s="13"/>
      <c r="U283" s="24">
        <f>ROUND(SUM(U278:U282),5)</f>
        <v>17.96</v>
      </c>
      <c r="V283" s="13"/>
      <c r="W283" s="24">
        <f>ROUND(SUM(W278:W282),5)</f>
        <v>345.4</v>
      </c>
      <c r="X283" s="13"/>
      <c r="Y283" s="24">
        <f>ROUND(SUM(Y278:Y282),5)</f>
        <v>150</v>
      </c>
      <c r="Z283" s="13"/>
      <c r="AA283" s="24">
        <f>ROUND(SUM(AA278:AA282),5)</f>
        <v>150</v>
      </c>
      <c r="AB283" s="13"/>
      <c r="AC283" s="24">
        <f>ROUND(SUM(AC278:AC282),5)</f>
        <v>150</v>
      </c>
      <c r="AD283" s="13"/>
      <c r="AE283" s="24">
        <f>ROUND(SUM(AE278:AE282),5)</f>
        <v>150</v>
      </c>
      <c r="AF283" s="13"/>
      <c r="AG283" s="24">
        <f>ROUND(SUM(AG278:AG282),5)</f>
        <v>188.65</v>
      </c>
      <c r="AH283" s="13"/>
      <c r="AI283" s="24">
        <f>ROUND(SUM(AI278:AI282),5)</f>
        <v>2950</v>
      </c>
    </row>
    <row r="284" spans="1:35" x14ac:dyDescent="0.25">
      <c r="A284" s="1"/>
      <c r="B284" s="1"/>
      <c r="C284" s="1"/>
      <c r="D284" s="1"/>
      <c r="E284" s="1" t="s">
        <v>275</v>
      </c>
      <c r="F284" s="1"/>
      <c r="G284" s="1"/>
      <c r="H284" s="1"/>
      <c r="I284" s="13">
        <f>ROUND(I271+I277+I283,5)</f>
        <v>2442.8200000000002</v>
      </c>
      <c r="J284" s="13"/>
      <c r="K284" s="13">
        <f>ROUND(K271+K277+K283,5)</f>
        <v>3771.18</v>
      </c>
      <c r="L284" s="13"/>
      <c r="M284" s="13">
        <f>ROUND(M271+M277+M283,5)</f>
        <v>5027.74</v>
      </c>
      <c r="N284" s="13"/>
      <c r="O284" s="13">
        <f>ROUND(O271+O277+O283,5)</f>
        <v>5822.68</v>
      </c>
      <c r="P284" s="13"/>
      <c r="Q284" s="13">
        <f>ROUND(Q271+Q277+Q283,5)</f>
        <v>5146.83</v>
      </c>
      <c r="R284" s="13"/>
      <c r="S284" s="13">
        <f>ROUND(S271+S277+S283,5)</f>
        <v>6351.86</v>
      </c>
      <c r="T284" s="13"/>
      <c r="U284" s="13">
        <f>ROUND(U271+U277+U283,5)</f>
        <v>3165.9</v>
      </c>
      <c r="V284" s="13"/>
      <c r="W284" s="13">
        <f>ROUND(W271+W277+W283,5)</f>
        <v>2507.5100000000002</v>
      </c>
      <c r="X284" s="13"/>
      <c r="Y284" s="13">
        <f>ROUND(Y271+Y277+Y283,5)</f>
        <v>4294.9227499999997</v>
      </c>
      <c r="Z284" s="13"/>
      <c r="AA284" s="13">
        <f>ROUND(AA271+AA277+AA283,5)</f>
        <v>4294.9227499999997</v>
      </c>
      <c r="AB284" s="13"/>
      <c r="AC284" s="13">
        <f>ROUND(AC271+AC277+AC283,5)</f>
        <v>4294.9227499999997</v>
      </c>
      <c r="AD284" s="13"/>
      <c r="AE284" s="13">
        <f>ROUND(AE271+AE277+AE283,5)</f>
        <v>6306.8791300000003</v>
      </c>
      <c r="AF284" s="13"/>
      <c r="AG284" s="13">
        <f>ROUND(AG271+AG277+AG283,5)</f>
        <v>188.65</v>
      </c>
      <c r="AH284" s="13"/>
      <c r="AI284" s="13">
        <f>ROUND(AI271+AI277+AI283,5)</f>
        <v>119374</v>
      </c>
    </row>
    <row r="285" spans="1:35" x14ac:dyDescent="0.25">
      <c r="A285" s="1"/>
      <c r="B285" s="1"/>
      <c r="C285" s="1"/>
      <c r="D285" s="1"/>
      <c r="E285" s="1" t="s">
        <v>276</v>
      </c>
      <c r="F285" s="1"/>
      <c r="G285" s="1"/>
      <c r="H285" s="1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</row>
    <row r="286" spans="1:35" x14ac:dyDescent="0.25">
      <c r="A286" s="1"/>
      <c r="B286" s="1"/>
      <c r="C286" s="1"/>
      <c r="D286" s="1"/>
      <c r="E286" s="1"/>
      <c r="F286" s="1" t="s">
        <v>277</v>
      </c>
      <c r="G286" s="1"/>
      <c r="H286" s="1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</row>
    <row r="287" spans="1:35" x14ac:dyDescent="0.25">
      <c r="A287" s="1"/>
      <c r="B287" s="1"/>
      <c r="C287" s="1"/>
      <c r="D287" s="1"/>
      <c r="E287" s="1"/>
      <c r="F287" s="1"/>
      <c r="G287" s="1" t="s">
        <v>278</v>
      </c>
      <c r="H287" s="1"/>
      <c r="I287" s="13">
        <v>1692.3</v>
      </c>
      <c r="J287" s="13"/>
      <c r="K287" s="13">
        <v>1692.3</v>
      </c>
      <c r="L287" s="13"/>
      <c r="M287" s="13">
        <v>1692.3</v>
      </c>
      <c r="N287" s="13"/>
      <c r="O287" s="13">
        <v>1692.3</v>
      </c>
      <c r="P287" s="13"/>
      <c r="Q287" s="13">
        <v>1692.3</v>
      </c>
      <c r="R287" s="13"/>
      <c r="S287" s="13">
        <v>2538.4499999999998</v>
      </c>
      <c r="T287" s="13"/>
      <c r="U287" s="13">
        <v>1692.3</v>
      </c>
      <c r="V287" s="13"/>
      <c r="W287" s="13">
        <v>1692.3</v>
      </c>
      <c r="X287" s="13"/>
      <c r="Y287" s="13">
        <v>1692.3</v>
      </c>
      <c r="Z287" s="13"/>
      <c r="AA287" s="13">
        <v>1692.3</v>
      </c>
      <c r="AB287" s="13"/>
      <c r="AC287" s="13">
        <v>1692.3</v>
      </c>
      <c r="AD287" s="13"/>
      <c r="AE287" s="13">
        <f>1692.3/2*3</f>
        <v>2538.4499999999998</v>
      </c>
      <c r="AF287" s="13"/>
      <c r="AG287" s="13"/>
      <c r="AH287" s="13"/>
      <c r="AI287" s="13">
        <v>22000</v>
      </c>
    </row>
    <row r="288" spans="1:35" x14ac:dyDescent="0.25">
      <c r="A288" s="1"/>
      <c r="B288" s="1"/>
      <c r="C288" s="1"/>
      <c r="D288" s="1"/>
      <c r="E288" s="1"/>
      <c r="F288" s="1"/>
      <c r="G288" s="1" t="s">
        <v>279</v>
      </c>
      <c r="H288" s="1"/>
      <c r="I288" s="13">
        <v>159.93</v>
      </c>
      <c r="J288" s="13"/>
      <c r="K288" s="13">
        <v>159.91999999999999</v>
      </c>
      <c r="L288" s="13"/>
      <c r="M288" s="13">
        <v>159.93</v>
      </c>
      <c r="N288" s="13"/>
      <c r="O288" s="13">
        <v>159.91999999999999</v>
      </c>
      <c r="P288" s="13"/>
      <c r="Q288" s="13">
        <v>159.93</v>
      </c>
      <c r="R288" s="13"/>
      <c r="S288" s="13">
        <v>236.68</v>
      </c>
      <c r="T288" s="13"/>
      <c r="U288" s="13">
        <v>129.46</v>
      </c>
      <c r="V288" s="13"/>
      <c r="W288" s="13">
        <v>129.47</v>
      </c>
      <c r="X288" s="13"/>
      <c r="Y288" s="13">
        <v>127.47</v>
      </c>
      <c r="Z288" s="13"/>
      <c r="AA288" s="13">
        <v>129.47</v>
      </c>
      <c r="AB288" s="13"/>
      <c r="AC288" s="13">
        <v>129.47</v>
      </c>
      <c r="AD288" s="13"/>
      <c r="AE288" s="13">
        <f>+AE287*0.0725</f>
        <v>184.03762499999996</v>
      </c>
      <c r="AF288" s="13"/>
      <c r="AG288" s="13"/>
      <c r="AH288" s="13"/>
      <c r="AI288" s="13">
        <v>1595</v>
      </c>
    </row>
    <row r="289" spans="1:35" x14ac:dyDescent="0.25">
      <c r="A289" s="1"/>
      <c r="B289" s="1"/>
      <c r="C289" s="1"/>
      <c r="D289" s="1"/>
      <c r="E289" s="1"/>
      <c r="F289" s="18"/>
      <c r="G289" s="18" t="s">
        <v>280</v>
      </c>
      <c r="H289" s="18"/>
      <c r="I289" s="30">
        <v>0</v>
      </c>
      <c r="J289" s="30"/>
      <c r="K289" s="30">
        <v>0</v>
      </c>
      <c r="L289" s="30"/>
      <c r="M289" s="30">
        <v>0</v>
      </c>
      <c r="N289" s="30"/>
      <c r="O289" s="30">
        <v>-131.94</v>
      </c>
      <c r="P289" s="30"/>
      <c r="Q289" s="30">
        <v>8.64</v>
      </c>
      <c r="R289" s="30"/>
      <c r="S289" s="30">
        <v>-53.31</v>
      </c>
      <c r="T289" s="30"/>
      <c r="U289" s="30">
        <v>0</v>
      </c>
      <c r="V289" s="30"/>
      <c r="W289" s="30">
        <v>176.61</v>
      </c>
      <c r="X289" s="30"/>
      <c r="Y289" s="30">
        <v>0</v>
      </c>
      <c r="Z289" s="30"/>
      <c r="AA289" s="30">
        <v>0</v>
      </c>
      <c r="AB289" s="30"/>
      <c r="AC289" s="30">
        <v>0</v>
      </c>
      <c r="AD289" s="30"/>
      <c r="AE289" s="30">
        <v>0</v>
      </c>
      <c r="AF289" s="30"/>
      <c r="AG289" s="30">
        <f t="shared" ref="AG289:AG291" si="7">ROUND(SUM(I289:AE289),5)</f>
        <v>0</v>
      </c>
      <c r="AH289" s="13"/>
      <c r="AI289" s="13">
        <v>0</v>
      </c>
    </row>
    <row r="290" spans="1:35" x14ac:dyDescent="0.25">
      <c r="A290" s="1"/>
      <c r="B290" s="1"/>
      <c r="C290" s="1"/>
      <c r="D290" s="1"/>
      <c r="E290" s="1"/>
      <c r="F290" s="1"/>
      <c r="G290" s="1" t="s">
        <v>281</v>
      </c>
      <c r="H290" s="1"/>
      <c r="I290" s="13">
        <v>58.7</v>
      </c>
      <c r="J290" s="13"/>
      <c r="K290" s="13">
        <v>58.7</v>
      </c>
      <c r="L290" s="13"/>
      <c r="M290" s="13">
        <v>58.7</v>
      </c>
      <c r="N290" s="13"/>
      <c r="O290" s="13">
        <v>58.7</v>
      </c>
      <c r="P290" s="13"/>
      <c r="Q290" s="13">
        <v>58.7</v>
      </c>
      <c r="R290" s="13"/>
      <c r="S290" s="13">
        <v>58.7</v>
      </c>
      <c r="T290" s="13"/>
      <c r="U290" s="13">
        <v>58.7</v>
      </c>
      <c r="V290" s="13"/>
      <c r="W290" s="13">
        <v>58.7</v>
      </c>
      <c r="X290" s="13"/>
      <c r="Y290" s="13">
        <v>58.7</v>
      </c>
      <c r="Z290" s="13"/>
      <c r="AA290" s="13">
        <v>58.7</v>
      </c>
      <c r="AB290" s="13"/>
      <c r="AC290" s="13">
        <v>58.7</v>
      </c>
      <c r="AD290" s="13"/>
      <c r="AE290" s="13">
        <v>58.7</v>
      </c>
      <c r="AF290" s="13"/>
      <c r="AG290" s="13"/>
      <c r="AH290" s="13"/>
      <c r="AI290" s="13">
        <v>704</v>
      </c>
    </row>
    <row r="291" spans="1:35" x14ac:dyDescent="0.25">
      <c r="A291" s="1"/>
      <c r="B291" s="1"/>
      <c r="C291" s="1"/>
      <c r="D291" s="1"/>
      <c r="E291" s="1"/>
      <c r="F291" s="18"/>
      <c r="G291" s="18" t="s">
        <v>282</v>
      </c>
      <c r="H291" s="18"/>
      <c r="I291" s="30">
        <v>0</v>
      </c>
      <c r="J291" s="30"/>
      <c r="K291" s="30">
        <v>1088.72</v>
      </c>
      <c r="L291" s="30"/>
      <c r="M291" s="30">
        <v>0</v>
      </c>
      <c r="N291" s="30"/>
      <c r="O291" s="30">
        <v>0</v>
      </c>
      <c r="P291" s="30"/>
      <c r="Q291" s="30">
        <v>1119.8</v>
      </c>
      <c r="R291" s="30"/>
      <c r="S291" s="30">
        <v>0</v>
      </c>
      <c r="T291" s="30"/>
      <c r="U291" s="30">
        <v>0</v>
      </c>
      <c r="V291" s="30"/>
      <c r="W291" s="30">
        <v>0</v>
      </c>
      <c r="X291" s="30"/>
      <c r="Y291" s="30">
        <v>0</v>
      </c>
      <c r="Z291" s="30"/>
      <c r="AA291" s="30">
        <v>0</v>
      </c>
      <c r="AB291" s="30"/>
      <c r="AC291" s="30">
        <v>0</v>
      </c>
      <c r="AD291" s="30"/>
      <c r="AE291" s="30">
        <v>0</v>
      </c>
      <c r="AF291" s="30"/>
      <c r="AG291" s="30">
        <f t="shared" si="7"/>
        <v>2208.52</v>
      </c>
      <c r="AH291" s="13"/>
      <c r="AI291" s="13">
        <v>0</v>
      </c>
    </row>
    <row r="292" spans="1:35" ht="15.75" thickBot="1" x14ac:dyDescent="0.3">
      <c r="A292" s="1"/>
      <c r="B292" s="1"/>
      <c r="C292" s="1"/>
      <c r="D292" s="1"/>
      <c r="E292" s="1"/>
      <c r="F292" s="1"/>
      <c r="G292" s="1" t="s">
        <v>283</v>
      </c>
      <c r="H292" s="1"/>
      <c r="I292" s="23">
        <v>114.4</v>
      </c>
      <c r="J292" s="13"/>
      <c r="K292" s="23">
        <v>114.4</v>
      </c>
      <c r="L292" s="13"/>
      <c r="M292" s="23">
        <v>114.4</v>
      </c>
      <c r="N292" s="13"/>
      <c r="O292" s="23">
        <v>114.4</v>
      </c>
      <c r="P292" s="13"/>
      <c r="Q292" s="23">
        <v>114.4</v>
      </c>
      <c r="R292" s="13"/>
      <c r="S292" s="23">
        <v>42</v>
      </c>
      <c r="T292" s="13"/>
      <c r="U292" s="23">
        <v>42</v>
      </c>
      <c r="V292" s="13"/>
      <c r="W292" s="23">
        <v>42</v>
      </c>
      <c r="X292" s="13"/>
      <c r="Y292" s="23">
        <v>42</v>
      </c>
      <c r="Z292" s="13"/>
      <c r="AA292" s="23">
        <v>42</v>
      </c>
      <c r="AB292" s="13"/>
      <c r="AC292" s="23">
        <v>42</v>
      </c>
      <c r="AD292" s="13"/>
      <c r="AE292" s="23">
        <v>42</v>
      </c>
      <c r="AF292" s="13"/>
      <c r="AG292" s="23"/>
      <c r="AH292" s="13"/>
      <c r="AI292" s="23">
        <v>1373</v>
      </c>
    </row>
    <row r="293" spans="1:35" x14ac:dyDescent="0.25">
      <c r="A293" s="1"/>
      <c r="B293" s="1"/>
      <c r="C293" s="1"/>
      <c r="D293" s="1"/>
      <c r="E293" s="1"/>
      <c r="F293" s="1" t="s">
        <v>284</v>
      </c>
      <c r="G293" s="1"/>
      <c r="H293" s="1"/>
      <c r="I293" s="13">
        <f>ROUND(SUM(I286:I292),5)</f>
        <v>2025.33</v>
      </c>
      <c r="J293" s="13"/>
      <c r="K293" s="13">
        <f>ROUND(SUM(K286:K292),5)</f>
        <v>3114.04</v>
      </c>
      <c r="L293" s="13"/>
      <c r="M293" s="13">
        <f>ROUND(SUM(M286:M292),5)</f>
        <v>2025.33</v>
      </c>
      <c r="N293" s="13"/>
      <c r="O293" s="13">
        <f>ROUND(SUM(O286:O292),5)</f>
        <v>1893.38</v>
      </c>
      <c r="P293" s="13"/>
      <c r="Q293" s="13">
        <f>ROUND(SUM(Q286:Q292),5)</f>
        <v>3153.77</v>
      </c>
      <c r="R293" s="13"/>
      <c r="S293" s="13">
        <f>ROUND(SUM(S286:S292),5)</f>
        <v>2822.52</v>
      </c>
      <c r="T293" s="13"/>
      <c r="U293" s="13">
        <f>ROUND(SUM(U286:U292),5)</f>
        <v>1922.46</v>
      </c>
      <c r="V293" s="13"/>
      <c r="W293" s="13">
        <f>ROUND(SUM(W286:W292),5)</f>
        <v>2099.08</v>
      </c>
      <c r="X293" s="13"/>
      <c r="Y293" s="13">
        <f>ROUND(SUM(Y286:Y292),5)</f>
        <v>1920.47</v>
      </c>
      <c r="Z293" s="13"/>
      <c r="AA293" s="13">
        <f>ROUND(SUM(AA286:AA292),5)</f>
        <v>1922.47</v>
      </c>
      <c r="AB293" s="13"/>
      <c r="AC293" s="13">
        <f>ROUND(SUM(AC286:AC292),5)</f>
        <v>1922.47</v>
      </c>
      <c r="AD293" s="13"/>
      <c r="AE293" s="13">
        <f>ROUND(SUM(AE286:AE292),5)</f>
        <v>2823.1876299999999</v>
      </c>
      <c r="AF293" s="13"/>
      <c r="AG293" s="13">
        <f>ROUND(SUM(AG286:AG292),5)</f>
        <v>2208.52</v>
      </c>
      <c r="AH293" s="13"/>
      <c r="AI293" s="13">
        <f>ROUND(SUM(AI286:AI292),5)</f>
        <v>25672</v>
      </c>
    </row>
    <row r="294" spans="1:35" x14ac:dyDescent="0.25">
      <c r="A294" s="1"/>
      <c r="B294" s="1"/>
      <c r="C294" s="1"/>
      <c r="D294" s="1"/>
      <c r="E294" s="1"/>
      <c r="F294" s="1" t="s">
        <v>285</v>
      </c>
      <c r="G294" s="1"/>
      <c r="H294" s="1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</row>
    <row r="295" spans="1:35" x14ac:dyDescent="0.25">
      <c r="A295" s="1"/>
      <c r="B295" s="1"/>
      <c r="C295" s="1"/>
      <c r="D295" s="1"/>
      <c r="E295" s="1"/>
      <c r="F295" s="1"/>
      <c r="G295" s="1" t="s">
        <v>286</v>
      </c>
      <c r="H295" s="1"/>
      <c r="I295" s="13">
        <v>0</v>
      </c>
      <c r="J295" s="13"/>
      <c r="K295" s="13">
        <v>124.5</v>
      </c>
      <c r="L295" s="13"/>
      <c r="M295" s="13">
        <v>85161.7</v>
      </c>
      <c r="N295" s="13"/>
      <c r="O295" s="13">
        <v>108561.3</v>
      </c>
      <c r="P295" s="13"/>
      <c r="Q295" s="13">
        <v>103223.4</v>
      </c>
      <c r="R295" s="13"/>
      <c r="S295" s="13">
        <v>59816</v>
      </c>
      <c r="T295" s="13"/>
      <c r="U295" s="13">
        <v>0</v>
      </c>
      <c r="V295" s="13"/>
      <c r="W295" s="13">
        <v>0</v>
      </c>
      <c r="X295" s="13"/>
      <c r="Y295" s="13">
        <v>0</v>
      </c>
      <c r="Z295" s="13"/>
      <c r="AA295" s="13">
        <v>0</v>
      </c>
      <c r="AB295" s="13"/>
      <c r="AC295" s="13">
        <v>0</v>
      </c>
      <c r="AD295" s="13"/>
      <c r="AE295" s="13">
        <v>0</v>
      </c>
      <c r="AF295" s="13"/>
      <c r="AG295" s="13"/>
      <c r="AH295" s="13"/>
      <c r="AI295" s="13">
        <v>307000</v>
      </c>
    </row>
    <row r="296" spans="1:35" x14ac:dyDescent="0.25">
      <c r="A296" s="1"/>
      <c r="B296" s="1"/>
      <c r="C296" s="1"/>
      <c r="D296" s="1"/>
      <c r="E296" s="1"/>
      <c r="F296" s="1"/>
      <c r="G296" s="1" t="s">
        <v>287</v>
      </c>
      <c r="H296" s="1"/>
      <c r="I296" s="13">
        <v>0</v>
      </c>
      <c r="J296" s="13"/>
      <c r="K296" s="13">
        <v>11.77</v>
      </c>
      <c r="L296" s="13"/>
      <c r="M296" s="13">
        <v>8047.8</v>
      </c>
      <c r="N296" s="13"/>
      <c r="O296" s="13">
        <v>10258.98</v>
      </c>
      <c r="P296" s="13"/>
      <c r="Q296" s="13">
        <v>9758.4699999999993</v>
      </c>
      <c r="R296" s="13"/>
      <c r="S296" s="13">
        <v>5652.6</v>
      </c>
      <c r="T296" s="13"/>
      <c r="U296" s="13">
        <v>0</v>
      </c>
      <c r="V296" s="13"/>
      <c r="W296" s="13">
        <v>0</v>
      </c>
      <c r="X296" s="13"/>
      <c r="Y296" s="13">
        <v>0</v>
      </c>
      <c r="Z296" s="13"/>
      <c r="AA296" s="13">
        <v>0</v>
      </c>
      <c r="AB296" s="13"/>
      <c r="AC296" s="13">
        <v>0</v>
      </c>
      <c r="AD296" s="13"/>
      <c r="AE296" s="13">
        <v>0</v>
      </c>
      <c r="AF296" s="13"/>
      <c r="AG296" s="13"/>
      <c r="AH296" s="13"/>
      <c r="AI296" s="13">
        <v>28398</v>
      </c>
    </row>
    <row r="297" spans="1:35" x14ac:dyDescent="0.25">
      <c r="A297" s="1"/>
      <c r="B297" s="1"/>
      <c r="C297" s="1"/>
      <c r="D297" s="1"/>
      <c r="E297" s="1"/>
      <c r="F297" s="18"/>
      <c r="G297" s="18" t="s">
        <v>353</v>
      </c>
      <c r="H297" s="18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>
        <f t="shared" ref="AG297:AG298" si="8">ROUND(SUM(I297:AE297),5)</f>
        <v>0</v>
      </c>
      <c r="AH297" s="13"/>
      <c r="AI297" s="13">
        <v>0</v>
      </c>
    </row>
    <row r="298" spans="1:35" x14ac:dyDescent="0.25">
      <c r="A298" s="1"/>
      <c r="B298" s="1"/>
      <c r="C298" s="1"/>
      <c r="D298" s="1"/>
      <c r="E298" s="1"/>
      <c r="F298" s="1"/>
      <c r="G298" s="1" t="s">
        <v>354</v>
      </c>
      <c r="H298" s="1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>
        <f t="shared" si="8"/>
        <v>0</v>
      </c>
      <c r="AH298" s="13"/>
      <c r="AI298" s="13">
        <v>10000</v>
      </c>
    </row>
    <row r="299" spans="1:35" x14ac:dyDescent="0.25">
      <c r="A299" s="1"/>
      <c r="B299" s="1"/>
      <c r="C299" s="1"/>
      <c r="D299" s="1"/>
      <c r="E299" s="1"/>
      <c r="F299" s="1"/>
      <c r="G299" s="1" t="s">
        <v>288</v>
      </c>
      <c r="H299" s="1"/>
      <c r="I299" s="13">
        <v>954.42</v>
      </c>
      <c r="J299" s="13"/>
      <c r="K299" s="13">
        <v>954.42</v>
      </c>
      <c r="L299" s="13"/>
      <c r="M299" s="13">
        <v>954.42</v>
      </c>
      <c r="N299" s="13"/>
      <c r="O299" s="13">
        <v>954.42</v>
      </c>
      <c r="P299" s="13"/>
      <c r="Q299" s="13">
        <v>954.42</v>
      </c>
      <c r="R299" s="13"/>
      <c r="S299" s="13">
        <v>644.94000000000005</v>
      </c>
      <c r="T299" s="13"/>
      <c r="U299" s="13">
        <v>644.94000000000005</v>
      </c>
      <c r="V299" s="13"/>
      <c r="W299" s="13">
        <v>644.94000000000005</v>
      </c>
      <c r="X299" s="13"/>
      <c r="Y299" s="13">
        <v>644.94000000000005</v>
      </c>
      <c r="Z299" s="13"/>
      <c r="AA299" s="13">
        <v>644.94000000000005</v>
      </c>
      <c r="AB299" s="13"/>
      <c r="AC299" s="13">
        <v>644.94000000000005</v>
      </c>
      <c r="AD299" s="13"/>
      <c r="AE299" s="13">
        <v>644.94000000000005</v>
      </c>
      <c r="AF299" s="13"/>
      <c r="AG299" s="13"/>
      <c r="AH299" s="13"/>
      <c r="AI299" s="13">
        <v>19157</v>
      </c>
    </row>
    <row r="300" spans="1:35" ht="15.75" thickBot="1" x14ac:dyDescent="0.3">
      <c r="A300" s="1"/>
      <c r="B300" s="1"/>
      <c r="C300" s="1"/>
      <c r="D300" s="1"/>
      <c r="E300" s="1"/>
      <c r="F300" s="18"/>
      <c r="G300" s="18" t="s">
        <v>289</v>
      </c>
      <c r="H300" s="18"/>
      <c r="I300" s="31">
        <v>0</v>
      </c>
      <c r="J300" s="30"/>
      <c r="K300" s="31">
        <v>0</v>
      </c>
      <c r="L300" s="30"/>
      <c r="M300" s="31">
        <v>0</v>
      </c>
      <c r="N300" s="30"/>
      <c r="O300" s="31">
        <v>80.260000000000005</v>
      </c>
      <c r="P300" s="30"/>
      <c r="Q300" s="31">
        <v>40.32</v>
      </c>
      <c r="R300" s="30"/>
      <c r="S300" s="31">
        <v>0</v>
      </c>
      <c r="T300" s="30"/>
      <c r="U300" s="31">
        <v>0</v>
      </c>
      <c r="V300" s="30"/>
      <c r="W300" s="31">
        <v>0</v>
      </c>
      <c r="X300" s="30"/>
      <c r="Y300" s="31">
        <v>0</v>
      </c>
      <c r="Z300" s="30"/>
      <c r="AA300" s="31">
        <v>0</v>
      </c>
      <c r="AB300" s="30"/>
      <c r="AC300" s="31">
        <v>0</v>
      </c>
      <c r="AD300" s="30"/>
      <c r="AE300" s="31">
        <v>0</v>
      </c>
      <c r="AF300" s="30"/>
      <c r="AG300" s="31">
        <f>ROUND(SUM(I300:AE300),5)</f>
        <v>120.58</v>
      </c>
      <c r="AH300" s="13"/>
      <c r="AI300" s="23">
        <v>0</v>
      </c>
    </row>
    <row r="301" spans="1:35" x14ac:dyDescent="0.25">
      <c r="A301" s="1"/>
      <c r="B301" s="1"/>
      <c r="C301" s="1"/>
      <c r="D301" s="1"/>
      <c r="E301" s="1"/>
      <c r="F301" s="1" t="s">
        <v>290</v>
      </c>
      <c r="G301" s="1"/>
      <c r="H301" s="1"/>
      <c r="I301" s="13">
        <f>ROUND(SUM(I294:I300),5)</f>
        <v>954.42</v>
      </c>
      <c r="J301" s="13"/>
      <c r="K301" s="13">
        <f>ROUND(SUM(K294:K300),5)</f>
        <v>1090.69</v>
      </c>
      <c r="L301" s="13"/>
      <c r="M301" s="13">
        <f>ROUND(SUM(M294:M300),5)</f>
        <v>94163.92</v>
      </c>
      <c r="N301" s="13"/>
      <c r="O301" s="13">
        <f>ROUND(SUM(O294:O300),5)</f>
        <v>119854.96</v>
      </c>
      <c r="P301" s="13"/>
      <c r="Q301" s="13">
        <f>ROUND(SUM(Q294:Q300),5)</f>
        <v>113976.61</v>
      </c>
      <c r="R301" s="13"/>
      <c r="S301" s="13">
        <f>ROUND(SUM(S294:S300),5)</f>
        <v>66113.539999999994</v>
      </c>
      <c r="T301" s="13"/>
      <c r="U301" s="13">
        <f>ROUND(SUM(U294:U300),5)</f>
        <v>644.94000000000005</v>
      </c>
      <c r="V301" s="13"/>
      <c r="W301" s="13">
        <f>ROUND(SUM(W294:W300),5)</f>
        <v>644.94000000000005</v>
      </c>
      <c r="X301" s="13"/>
      <c r="Y301" s="13">
        <f>ROUND(SUM(Y294:Y300),5)</f>
        <v>644.94000000000005</v>
      </c>
      <c r="Z301" s="13"/>
      <c r="AA301" s="13">
        <f>ROUND(SUM(AA294:AA300),5)</f>
        <v>644.94000000000005</v>
      </c>
      <c r="AB301" s="13"/>
      <c r="AC301" s="13">
        <f>ROUND(SUM(AC294:AC300),5)</f>
        <v>644.94000000000005</v>
      </c>
      <c r="AD301" s="13"/>
      <c r="AE301" s="13">
        <f>ROUND(SUM(AE294:AE300),5)</f>
        <v>644.94000000000005</v>
      </c>
      <c r="AF301" s="13"/>
      <c r="AG301" s="13">
        <f>ROUND(SUM(AG294:AG300),5)</f>
        <v>120.58</v>
      </c>
      <c r="AH301" s="13"/>
      <c r="AI301" s="13">
        <f>ROUND(SUM(AI294:AI300),5)</f>
        <v>364555</v>
      </c>
    </row>
    <row r="302" spans="1:35" x14ac:dyDescent="0.25">
      <c r="A302" s="1"/>
      <c r="B302" s="1"/>
      <c r="C302" s="1"/>
      <c r="D302" s="1"/>
      <c r="E302" s="1"/>
      <c r="F302" s="1" t="s">
        <v>291</v>
      </c>
      <c r="G302" s="1"/>
      <c r="H302" s="1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</row>
    <row r="303" spans="1:35" x14ac:dyDescent="0.25">
      <c r="A303" s="1"/>
      <c r="B303" s="1"/>
      <c r="C303" s="1"/>
      <c r="D303" s="1"/>
      <c r="E303" s="1"/>
      <c r="F303" s="1"/>
      <c r="G303" s="1" t="s">
        <v>292</v>
      </c>
      <c r="H303" s="1"/>
      <c r="I303" s="13">
        <v>374.3</v>
      </c>
      <c r="J303" s="13"/>
      <c r="K303" s="13">
        <v>667.36</v>
      </c>
      <c r="L303" s="13"/>
      <c r="M303" s="13">
        <v>746.15</v>
      </c>
      <c r="N303" s="13"/>
      <c r="O303" s="13">
        <v>461.35</v>
      </c>
      <c r="P303" s="13"/>
      <c r="Q303" s="13">
        <v>837.22</v>
      </c>
      <c r="R303" s="13"/>
      <c r="S303" s="13">
        <v>508.24</v>
      </c>
      <c r="T303" s="13"/>
      <c r="U303" s="13">
        <v>450.57</v>
      </c>
      <c r="V303" s="13"/>
      <c r="W303" s="13">
        <v>823.06</v>
      </c>
      <c r="X303" s="13"/>
      <c r="Y303" s="13">
        <v>1515.25</v>
      </c>
      <c r="Z303" s="13"/>
      <c r="AA303" s="13">
        <v>1515.25</v>
      </c>
      <c r="AB303" s="13"/>
      <c r="AC303" s="13">
        <v>1515.25</v>
      </c>
      <c r="AD303" s="13"/>
      <c r="AE303" s="13">
        <v>1515.25</v>
      </c>
      <c r="AF303" s="13"/>
      <c r="AG303" s="13"/>
      <c r="AH303" s="13"/>
      <c r="AI303" s="13">
        <v>12122</v>
      </c>
    </row>
    <row r="304" spans="1:35" x14ac:dyDescent="0.25">
      <c r="A304" s="1"/>
      <c r="B304" s="1"/>
      <c r="C304" s="1"/>
      <c r="D304" s="1"/>
      <c r="E304" s="1"/>
      <c r="F304" s="1"/>
      <c r="G304" s="1" t="s">
        <v>293</v>
      </c>
      <c r="H304" s="1"/>
      <c r="I304" s="13">
        <v>60</v>
      </c>
      <c r="J304" s="13"/>
      <c r="K304" s="13">
        <v>0</v>
      </c>
      <c r="L304" s="13"/>
      <c r="M304" s="13">
        <v>540</v>
      </c>
      <c r="N304" s="13"/>
      <c r="O304" s="13">
        <v>0</v>
      </c>
      <c r="P304" s="13"/>
      <c r="Q304" s="13">
        <v>300</v>
      </c>
      <c r="R304" s="13"/>
      <c r="S304" s="13">
        <v>0</v>
      </c>
      <c r="T304" s="13"/>
      <c r="U304" s="13">
        <v>240</v>
      </c>
      <c r="V304" s="13"/>
      <c r="W304" s="13">
        <v>420</v>
      </c>
      <c r="X304" s="13"/>
      <c r="Y304" s="13">
        <v>250</v>
      </c>
      <c r="Z304" s="13"/>
      <c r="AA304" s="13">
        <v>250</v>
      </c>
      <c r="AB304" s="13"/>
      <c r="AC304" s="13">
        <v>250</v>
      </c>
      <c r="AD304" s="13"/>
      <c r="AE304" s="13">
        <v>250</v>
      </c>
      <c r="AF304" s="13"/>
      <c r="AG304" s="13"/>
      <c r="AH304" s="13"/>
      <c r="AI304" s="13">
        <v>2000</v>
      </c>
    </row>
    <row r="305" spans="1:35" ht="15.75" thickBot="1" x14ac:dyDescent="0.3">
      <c r="A305" s="1"/>
      <c r="B305" s="1"/>
      <c r="C305" s="1"/>
      <c r="D305" s="1"/>
      <c r="E305" s="1"/>
      <c r="F305" s="1"/>
      <c r="G305" s="1" t="s">
        <v>294</v>
      </c>
      <c r="H305" s="1"/>
      <c r="I305" s="23">
        <v>0</v>
      </c>
      <c r="J305" s="13"/>
      <c r="K305" s="23">
        <v>6.69</v>
      </c>
      <c r="L305" s="13"/>
      <c r="M305" s="23">
        <v>130.05000000000001</v>
      </c>
      <c r="N305" s="13"/>
      <c r="O305" s="23">
        <v>0</v>
      </c>
      <c r="P305" s="13"/>
      <c r="Q305" s="23">
        <v>61</v>
      </c>
      <c r="R305" s="13"/>
      <c r="S305" s="23">
        <v>351.79</v>
      </c>
      <c r="T305" s="13"/>
      <c r="U305" s="23">
        <v>0</v>
      </c>
      <c r="V305" s="13"/>
      <c r="W305" s="23">
        <v>7.59</v>
      </c>
      <c r="X305" s="13"/>
      <c r="Y305" s="23">
        <v>0</v>
      </c>
      <c r="Z305" s="13"/>
      <c r="AA305" s="23">
        <v>0</v>
      </c>
      <c r="AB305" s="13"/>
      <c r="AC305" s="23">
        <v>0</v>
      </c>
      <c r="AD305" s="13"/>
      <c r="AE305" s="23">
        <v>0</v>
      </c>
      <c r="AF305" s="13"/>
      <c r="AG305" s="23"/>
      <c r="AH305" s="13"/>
      <c r="AI305" s="23">
        <v>5000</v>
      </c>
    </row>
    <row r="306" spans="1:35" x14ac:dyDescent="0.25">
      <c r="A306" s="1"/>
      <c r="B306" s="1"/>
      <c r="C306" s="1"/>
      <c r="D306" s="1"/>
      <c r="E306" s="1"/>
      <c r="F306" s="1" t="s">
        <v>295</v>
      </c>
      <c r="G306" s="1"/>
      <c r="H306" s="1"/>
      <c r="I306" s="13">
        <f>ROUND(SUM(I302:I305),5)</f>
        <v>434.3</v>
      </c>
      <c r="J306" s="13"/>
      <c r="K306" s="13">
        <f>ROUND(SUM(K302:K305),5)</f>
        <v>674.05</v>
      </c>
      <c r="L306" s="13"/>
      <c r="M306" s="13">
        <f>ROUND(SUM(M302:M305),5)</f>
        <v>1416.2</v>
      </c>
      <c r="N306" s="13"/>
      <c r="O306" s="13">
        <f>ROUND(SUM(O302:O305),5)</f>
        <v>461.35</v>
      </c>
      <c r="P306" s="13"/>
      <c r="Q306" s="13">
        <f>ROUND(SUM(Q302:Q305),5)</f>
        <v>1198.22</v>
      </c>
      <c r="R306" s="13"/>
      <c r="S306" s="13">
        <f>ROUND(SUM(S302:S305),5)</f>
        <v>860.03</v>
      </c>
      <c r="T306" s="13"/>
      <c r="U306" s="13">
        <f>ROUND(SUM(U302:U305),5)</f>
        <v>690.57</v>
      </c>
      <c r="V306" s="13"/>
      <c r="W306" s="13">
        <f>ROUND(SUM(W302:W305),5)</f>
        <v>1250.6500000000001</v>
      </c>
      <c r="X306" s="13"/>
      <c r="Y306" s="13">
        <f>ROUND(SUM(Y302:Y305),5)</f>
        <v>1765.25</v>
      </c>
      <c r="Z306" s="13"/>
      <c r="AA306" s="13">
        <f>ROUND(SUM(AA302:AA305),5)</f>
        <v>1765.25</v>
      </c>
      <c r="AB306" s="13"/>
      <c r="AC306" s="13">
        <f>ROUND(SUM(AC302:AC305),5)</f>
        <v>1765.25</v>
      </c>
      <c r="AD306" s="13"/>
      <c r="AE306" s="13">
        <f>ROUND(SUM(AE302:AE305),5)</f>
        <v>1765.25</v>
      </c>
      <c r="AF306" s="13"/>
      <c r="AG306" s="13">
        <f>ROUND(SUM(AG302:AG305),5)</f>
        <v>0</v>
      </c>
      <c r="AH306" s="13"/>
      <c r="AI306" s="13">
        <f>ROUND(SUM(AI302:AI305),5)</f>
        <v>19122</v>
      </c>
    </row>
    <row r="307" spans="1:35" x14ac:dyDescent="0.25">
      <c r="A307" s="1"/>
      <c r="B307" s="1"/>
      <c r="C307" s="1"/>
      <c r="D307" s="1"/>
      <c r="E307" s="1"/>
      <c r="F307" s="1" t="s">
        <v>296</v>
      </c>
      <c r="G307" s="1"/>
      <c r="H307" s="1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</row>
    <row r="308" spans="1:35" x14ac:dyDescent="0.25">
      <c r="A308" s="1"/>
      <c r="B308" s="1"/>
      <c r="C308" s="1"/>
      <c r="D308" s="1"/>
      <c r="E308" s="1"/>
      <c r="F308" s="1"/>
      <c r="G308" s="1" t="s">
        <v>355</v>
      </c>
      <c r="H308" s="1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>
        <f>ROUND(SUM(I308:AE308),5)</f>
        <v>0</v>
      </c>
      <c r="AH308" s="13"/>
      <c r="AI308" s="13">
        <v>1000</v>
      </c>
    </row>
    <row r="309" spans="1:35" ht="15.75" thickBot="1" x14ac:dyDescent="0.3">
      <c r="A309" s="1"/>
      <c r="B309" s="1"/>
      <c r="C309" s="1"/>
      <c r="D309" s="1"/>
      <c r="E309" s="1"/>
      <c r="F309" s="1"/>
      <c r="G309" s="1" t="s">
        <v>297</v>
      </c>
      <c r="H309" s="1"/>
      <c r="I309" s="23">
        <v>522.94000000000005</v>
      </c>
      <c r="J309" s="13"/>
      <c r="K309" s="23">
        <v>1366.99</v>
      </c>
      <c r="L309" s="13"/>
      <c r="M309" s="23">
        <v>349.47</v>
      </c>
      <c r="N309" s="13"/>
      <c r="O309" s="23">
        <v>0</v>
      </c>
      <c r="P309" s="13"/>
      <c r="Q309" s="23">
        <v>0</v>
      </c>
      <c r="R309" s="13"/>
      <c r="S309" s="23">
        <v>0</v>
      </c>
      <c r="T309" s="13"/>
      <c r="U309" s="23">
        <v>0</v>
      </c>
      <c r="V309" s="13"/>
      <c r="W309" s="23">
        <v>0</v>
      </c>
      <c r="X309" s="13"/>
      <c r="Y309" s="23">
        <v>0</v>
      </c>
      <c r="Z309" s="13"/>
      <c r="AA309" s="23">
        <v>0</v>
      </c>
      <c r="AB309" s="13"/>
      <c r="AC309" s="23">
        <v>0</v>
      </c>
      <c r="AD309" s="13"/>
      <c r="AE309" s="23">
        <v>0</v>
      </c>
      <c r="AF309" s="13"/>
      <c r="AG309" s="23"/>
      <c r="AH309" s="13"/>
      <c r="AI309" s="23">
        <v>1500</v>
      </c>
    </row>
    <row r="310" spans="1:35" x14ac:dyDescent="0.25">
      <c r="A310" s="1"/>
      <c r="B310" s="1"/>
      <c r="C310" s="1"/>
      <c r="D310" s="1"/>
      <c r="E310" s="1"/>
      <c r="F310" s="1" t="s">
        <v>298</v>
      </c>
      <c r="G310" s="1"/>
      <c r="H310" s="1"/>
      <c r="I310" s="13">
        <f>ROUND(SUM(I307:I309),5)</f>
        <v>522.94000000000005</v>
      </c>
      <c r="J310" s="13"/>
      <c r="K310" s="13">
        <f>ROUND(SUM(K307:K309),5)</f>
        <v>1366.99</v>
      </c>
      <c r="L310" s="13"/>
      <c r="M310" s="13">
        <f>ROUND(SUM(M307:M309),5)</f>
        <v>349.47</v>
      </c>
      <c r="N310" s="13"/>
      <c r="O310" s="13">
        <f>ROUND(SUM(O307:O309),5)</f>
        <v>0</v>
      </c>
      <c r="P310" s="13"/>
      <c r="Q310" s="13">
        <f>ROUND(SUM(Q307:Q309),5)</f>
        <v>0</v>
      </c>
      <c r="R310" s="13"/>
      <c r="S310" s="13">
        <f>ROUND(SUM(S307:S309),5)</f>
        <v>0</v>
      </c>
      <c r="T310" s="13"/>
      <c r="U310" s="13">
        <f>ROUND(SUM(U307:U309),5)</f>
        <v>0</v>
      </c>
      <c r="V310" s="13"/>
      <c r="W310" s="13">
        <f>ROUND(SUM(W307:W309),5)</f>
        <v>0</v>
      </c>
      <c r="X310" s="13"/>
      <c r="Y310" s="13">
        <f>ROUND(SUM(Y307:Y309),5)</f>
        <v>0</v>
      </c>
      <c r="Z310" s="13"/>
      <c r="AA310" s="13">
        <f>ROUND(SUM(AA307:AA309),5)</f>
        <v>0</v>
      </c>
      <c r="AB310" s="13"/>
      <c r="AC310" s="13">
        <f>ROUND(SUM(AC307:AC309),5)</f>
        <v>0</v>
      </c>
      <c r="AD310" s="13"/>
      <c r="AE310" s="13">
        <f>ROUND(SUM(AE307:AE309),5)</f>
        <v>0</v>
      </c>
      <c r="AF310" s="13"/>
      <c r="AG310" s="13">
        <f>ROUND(SUM(AG307:AG309),5)</f>
        <v>0</v>
      </c>
      <c r="AH310" s="13"/>
      <c r="AI310" s="13">
        <f>ROUND(SUM(AI307:AI309),5)</f>
        <v>2500</v>
      </c>
    </row>
    <row r="311" spans="1:35" x14ac:dyDescent="0.25">
      <c r="A311" s="1"/>
      <c r="B311" s="1"/>
      <c r="C311" s="1"/>
      <c r="D311" s="1"/>
      <c r="E311" s="1"/>
      <c r="F311" s="1" t="s">
        <v>299</v>
      </c>
      <c r="G311" s="1"/>
      <c r="H311" s="1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</row>
    <row r="312" spans="1:35" x14ac:dyDescent="0.25">
      <c r="A312" s="1"/>
      <c r="B312" s="1"/>
      <c r="C312" s="1"/>
      <c r="D312" s="1"/>
      <c r="E312" s="1"/>
      <c r="F312" s="1"/>
      <c r="G312" s="1" t="s">
        <v>300</v>
      </c>
      <c r="H312" s="1"/>
      <c r="I312" s="13">
        <v>91.08</v>
      </c>
      <c r="J312" s="13"/>
      <c r="K312" s="13">
        <v>83.58</v>
      </c>
      <c r="L312" s="13"/>
      <c r="M312" s="13">
        <v>83.58</v>
      </c>
      <c r="N312" s="13"/>
      <c r="O312" s="13">
        <v>83.58</v>
      </c>
      <c r="P312" s="13"/>
      <c r="Q312" s="13">
        <v>83.58</v>
      </c>
      <c r="R312" s="13"/>
      <c r="S312" s="13">
        <v>83.58</v>
      </c>
      <c r="T312" s="13"/>
      <c r="U312" s="13">
        <v>83.58</v>
      </c>
      <c r="V312" s="13"/>
      <c r="W312" s="13">
        <v>83.58</v>
      </c>
      <c r="X312" s="13"/>
      <c r="Y312" s="13">
        <v>83.58</v>
      </c>
      <c r="Z312" s="13"/>
      <c r="AA312" s="13">
        <v>83.58</v>
      </c>
      <c r="AB312" s="13"/>
      <c r="AC312" s="13">
        <v>83.58</v>
      </c>
      <c r="AD312" s="13"/>
      <c r="AE312" s="13">
        <v>83.58</v>
      </c>
      <c r="AF312" s="13"/>
      <c r="AG312" s="13"/>
      <c r="AH312" s="13"/>
      <c r="AI312" s="13">
        <v>1000</v>
      </c>
    </row>
    <row r="313" spans="1:35" x14ac:dyDescent="0.25">
      <c r="A313" s="1"/>
      <c r="B313" s="1"/>
      <c r="C313" s="1"/>
      <c r="D313" s="1"/>
      <c r="E313" s="1"/>
      <c r="F313" s="1"/>
      <c r="G313" s="1" t="s">
        <v>301</v>
      </c>
      <c r="H313" s="1"/>
      <c r="I313" s="13">
        <v>0</v>
      </c>
      <c r="J313" s="13"/>
      <c r="K313" s="13">
        <v>0</v>
      </c>
      <c r="L313" s="13"/>
      <c r="M313" s="13">
        <v>300</v>
      </c>
      <c r="N313" s="13"/>
      <c r="O313" s="13">
        <v>0</v>
      </c>
      <c r="P313" s="13"/>
      <c r="Q313" s="13">
        <v>0</v>
      </c>
      <c r="R313" s="13"/>
      <c r="S313" s="13">
        <v>0</v>
      </c>
      <c r="T313" s="13"/>
      <c r="U313" s="13">
        <v>6920</v>
      </c>
      <c r="V313" s="13"/>
      <c r="W313" s="13">
        <v>0</v>
      </c>
      <c r="X313" s="13"/>
      <c r="Y313" s="13">
        <v>0</v>
      </c>
      <c r="Z313" s="13"/>
      <c r="AA313" s="13">
        <v>0</v>
      </c>
      <c r="AB313" s="13"/>
      <c r="AC313" s="13">
        <v>0</v>
      </c>
      <c r="AD313" s="13"/>
      <c r="AE313" s="13">
        <v>0</v>
      </c>
      <c r="AF313" s="13"/>
      <c r="AG313" s="13"/>
      <c r="AH313" s="13"/>
      <c r="AI313" s="13">
        <v>10000</v>
      </c>
    </row>
    <row r="314" spans="1:35" x14ac:dyDescent="0.25">
      <c r="A314" s="1"/>
      <c r="B314" s="1"/>
      <c r="C314" s="1"/>
      <c r="D314" s="1"/>
      <c r="E314" s="1"/>
      <c r="F314" s="1"/>
      <c r="G314" s="1" t="s">
        <v>302</v>
      </c>
      <c r="H314" s="1"/>
      <c r="I314" s="13">
        <v>1328.77</v>
      </c>
      <c r="J314" s="13"/>
      <c r="K314" s="13">
        <v>1871.72</v>
      </c>
      <c r="L314" s="13"/>
      <c r="M314" s="13">
        <v>1411.06</v>
      </c>
      <c r="N314" s="13"/>
      <c r="O314" s="13">
        <v>-723.91</v>
      </c>
      <c r="P314" s="13"/>
      <c r="Q314" s="13">
        <v>387.96</v>
      </c>
      <c r="R314" s="13"/>
      <c r="S314" s="13">
        <v>280.18</v>
      </c>
      <c r="T314" s="13"/>
      <c r="U314" s="13">
        <v>25.09</v>
      </c>
      <c r="V314" s="13"/>
      <c r="W314" s="13">
        <v>8.42</v>
      </c>
      <c r="X314" s="13"/>
      <c r="Y314" s="13">
        <v>0</v>
      </c>
      <c r="Z314" s="13"/>
      <c r="AA314" s="13">
        <v>0</v>
      </c>
      <c r="AB314" s="13"/>
      <c r="AC314" s="13">
        <v>0</v>
      </c>
      <c r="AD314" s="13"/>
      <c r="AE314" s="13">
        <v>0</v>
      </c>
      <c r="AF314" s="13"/>
      <c r="AG314" s="13"/>
      <c r="AH314" s="13"/>
      <c r="AI314" s="13">
        <v>4000</v>
      </c>
    </row>
    <row r="315" spans="1:35" x14ac:dyDescent="0.25">
      <c r="A315" s="1"/>
      <c r="B315" s="1"/>
      <c r="C315" s="1"/>
      <c r="D315" s="1"/>
      <c r="E315" s="1"/>
      <c r="F315" s="1"/>
      <c r="G315" s="1" t="s">
        <v>303</v>
      </c>
      <c r="H315" s="1"/>
      <c r="I315" s="13">
        <v>0</v>
      </c>
      <c r="J315" s="13"/>
      <c r="K315" s="13">
        <v>721.34</v>
      </c>
      <c r="L315" s="13"/>
      <c r="M315" s="13">
        <v>0</v>
      </c>
      <c r="N315" s="13"/>
      <c r="O315" s="13">
        <v>0</v>
      </c>
      <c r="P315" s="13"/>
      <c r="Q315" s="13">
        <v>305</v>
      </c>
      <c r="R315" s="13"/>
      <c r="S315" s="13">
        <v>0</v>
      </c>
      <c r="T315" s="13"/>
      <c r="U315" s="13">
        <v>0</v>
      </c>
      <c r="V315" s="13"/>
      <c r="W315" s="13">
        <v>0</v>
      </c>
      <c r="X315" s="13"/>
      <c r="Y315" s="13">
        <v>0</v>
      </c>
      <c r="Z315" s="13"/>
      <c r="AA315" s="13">
        <v>0</v>
      </c>
      <c r="AB315" s="13"/>
      <c r="AC315" s="13">
        <v>0</v>
      </c>
      <c r="AD315" s="13"/>
      <c r="AE315" s="13">
        <v>0</v>
      </c>
      <c r="AF315" s="13"/>
      <c r="AG315" s="13"/>
      <c r="AH315" s="13"/>
      <c r="AI315" s="13">
        <v>1000</v>
      </c>
    </row>
    <row r="316" spans="1:35" x14ac:dyDescent="0.25">
      <c r="A316" s="1"/>
      <c r="B316" s="1"/>
      <c r="C316" s="1"/>
      <c r="D316" s="1"/>
      <c r="E316" s="1"/>
      <c r="F316" s="1"/>
      <c r="G316" s="1" t="s">
        <v>304</v>
      </c>
      <c r="H316" s="1"/>
      <c r="I316" s="13">
        <v>0</v>
      </c>
      <c r="J316" s="13"/>
      <c r="K316" s="13">
        <v>0</v>
      </c>
      <c r="L316" s="13"/>
      <c r="M316" s="13">
        <v>0</v>
      </c>
      <c r="N316" s="13"/>
      <c r="O316" s="13">
        <v>291.02</v>
      </c>
      <c r="P316" s="13"/>
      <c r="Q316" s="13">
        <v>0</v>
      </c>
      <c r="R316" s="13"/>
      <c r="S316" s="13">
        <v>182.26</v>
      </c>
      <c r="T316" s="13"/>
      <c r="U316" s="13">
        <v>40</v>
      </c>
      <c r="V316" s="13"/>
      <c r="W316" s="13">
        <v>0</v>
      </c>
      <c r="X316" s="13"/>
      <c r="Y316" s="13">
        <v>0</v>
      </c>
      <c r="Z316" s="13"/>
      <c r="AA316" s="13">
        <v>0</v>
      </c>
      <c r="AB316" s="13"/>
      <c r="AC316" s="13">
        <v>0</v>
      </c>
      <c r="AD316" s="13"/>
      <c r="AE316" s="13">
        <v>0</v>
      </c>
      <c r="AF316" s="13"/>
      <c r="AG316" s="13"/>
      <c r="AH316" s="13"/>
      <c r="AI316" s="13">
        <v>1500</v>
      </c>
    </row>
    <row r="317" spans="1:35" x14ac:dyDescent="0.25">
      <c r="A317" s="1"/>
      <c r="B317" s="1"/>
      <c r="C317" s="1"/>
      <c r="D317" s="1"/>
      <c r="E317" s="1"/>
      <c r="F317" s="1"/>
      <c r="G317" s="1" t="s">
        <v>305</v>
      </c>
      <c r="H317" s="1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</row>
    <row r="318" spans="1:35" x14ac:dyDescent="0.25">
      <c r="A318" s="1"/>
      <c r="B318" s="1"/>
      <c r="C318" s="1"/>
      <c r="D318" s="1"/>
      <c r="E318" s="1"/>
      <c r="F318" s="1"/>
      <c r="G318" s="1"/>
      <c r="H318" s="1" t="s">
        <v>306</v>
      </c>
      <c r="I318" s="13">
        <v>0</v>
      </c>
      <c r="J318" s="13"/>
      <c r="K318" s="13">
        <v>0</v>
      </c>
      <c r="L318" s="13"/>
      <c r="M318" s="13">
        <v>0</v>
      </c>
      <c r="N318" s="13"/>
      <c r="O318" s="13">
        <v>0</v>
      </c>
      <c r="P318" s="13"/>
      <c r="Q318" s="13">
        <v>-620</v>
      </c>
      <c r="R318" s="13"/>
      <c r="S318" s="13">
        <v>0</v>
      </c>
      <c r="T318" s="13"/>
      <c r="U318" s="13">
        <v>-446</v>
      </c>
      <c r="V318" s="13"/>
      <c r="W318" s="13">
        <v>-700</v>
      </c>
      <c r="X318" s="13"/>
      <c r="Y318" s="13">
        <v>0</v>
      </c>
      <c r="Z318" s="13"/>
      <c r="AA318" s="13">
        <v>0</v>
      </c>
      <c r="AB318" s="13"/>
      <c r="AC318" s="13">
        <v>0</v>
      </c>
      <c r="AD318" s="13"/>
      <c r="AE318" s="13">
        <v>0</v>
      </c>
      <c r="AF318" s="13"/>
      <c r="AG318" s="13"/>
      <c r="AH318" s="13"/>
      <c r="AI318" s="13">
        <v>-2000</v>
      </c>
    </row>
    <row r="319" spans="1:35" x14ac:dyDescent="0.25">
      <c r="A319" s="1"/>
      <c r="B319" s="1"/>
      <c r="C319" s="1"/>
      <c r="D319" s="1"/>
      <c r="E319" s="1"/>
      <c r="F319" s="1"/>
      <c r="G319" s="1"/>
      <c r="H319" s="1" t="s">
        <v>307</v>
      </c>
      <c r="I319" s="13">
        <v>-135</v>
      </c>
      <c r="J319" s="13"/>
      <c r="K319" s="13">
        <v>-135</v>
      </c>
      <c r="L319" s="13"/>
      <c r="M319" s="13">
        <v>-810</v>
      </c>
      <c r="N319" s="13"/>
      <c r="O319" s="13">
        <v>-1625</v>
      </c>
      <c r="P319" s="13"/>
      <c r="Q319" s="13">
        <v>-120</v>
      </c>
      <c r="R319" s="13"/>
      <c r="S319" s="13">
        <v>0</v>
      </c>
      <c r="T319" s="13"/>
      <c r="U319" s="13">
        <v>0</v>
      </c>
      <c r="V319" s="13"/>
      <c r="W319" s="13">
        <v>0</v>
      </c>
      <c r="X319" s="13"/>
      <c r="Y319" s="13">
        <v>0</v>
      </c>
      <c r="Z319" s="13"/>
      <c r="AA319" s="13">
        <v>0</v>
      </c>
      <c r="AB319" s="13"/>
      <c r="AC319" s="13">
        <v>0</v>
      </c>
      <c r="AD319" s="13"/>
      <c r="AE319" s="13">
        <v>0</v>
      </c>
      <c r="AF319" s="13"/>
      <c r="AG319" s="13"/>
      <c r="AH319" s="13"/>
      <c r="AI319" s="13">
        <v>-3000</v>
      </c>
    </row>
    <row r="320" spans="1:35" x14ac:dyDescent="0.25">
      <c r="A320" s="1"/>
      <c r="B320" s="1"/>
      <c r="C320" s="1"/>
      <c r="D320" s="1"/>
      <c r="E320" s="1"/>
      <c r="F320" s="1"/>
      <c r="G320" s="1"/>
      <c r="H320" s="1" t="s">
        <v>308</v>
      </c>
      <c r="I320" s="13">
        <v>0</v>
      </c>
      <c r="J320" s="13"/>
      <c r="K320" s="13">
        <v>0</v>
      </c>
      <c r="L320" s="13"/>
      <c r="M320" s="13">
        <v>-2000</v>
      </c>
      <c r="N320" s="13"/>
      <c r="O320" s="13">
        <v>0</v>
      </c>
      <c r="P320" s="13"/>
      <c r="Q320" s="13">
        <v>-4426</v>
      </c>
      <c r="R320" s="13"/>
      <c r="S320" s="13">
        <v>-1000</v>
      </c>
      <c r="T320" s="13"/>
      <c r="U320" s="13">
        <v>0</v>
      </c>
      <c r="V320" s="13"/>
      <c r="W320" s="13">
        <v>0</v>
      </c>
      <c r="X320" s="13"/>
      <c r="Y320" s="13">
        <v>0</v>
      </c>
      <c r="Z320" s="13"/>
      <c r="AA320" s="13">
        <v>0</v>
      </c>
      <c r="AB320" s="13"/>
      <c r="AC320" s="13">
        <v>0</v>
      </c>
      <c r="AD320" s="13"/>
      <c r="AE320" s="13">
        <v>0</v>
      </c>
      <c r="AF320" s="13"/>
      <c r="AG320" s="13"/>
      <c r="AH320" s="13"/>
      <c r="AI320" s="13">
        <v>-3000</v>
      </c>
    </row>
    <row r="321" spans="1:35" ht="15.75" thickBot="1" x14ac:dyDescent="0.3">
      <c r="A321" s="1"/>
      <c r="B321" s="1"/>
      <c r="C321" s="1"/>
      <c r="D321" s="1"/>
      <c r="E321" s="1"/>
      <c r="F321" s="1"/>
      <c r="G321" s="1"/>
      <c r="H321" s="1" t="s">
        <v>309</v>
      </c>
      <c r="I321" s="23">
        <v>0</v>
      </c>
      <c r="J321" s="13"/>
      <c r="K321" s="23">
        <v>0</v>
      </c>
      <c r="L321" s="13"/>
      <c r="M321" s="23">
        <v>0</v>
      </c>
      <c r="N321" s="13"/>
      <c r="O321" s="23">
        <v>1994.9</v>
      </c>
      <c r="P321" s="13"/>
      <c r="Q321" s="23">
        <v>7444.94</v>
      </c>
      <c r="R321" s="13"/>
      <c r="S321" s="23">
        <v>0</v>
      </c>
      <c r="T321" s="13"/>
      <c r="U321" s="23">
        <v>0</v>
      </c>
      <c r="V321" s="13"/>
      <c r="W321" s="23">
        <v>0</v>
      </c>
      <c r="X321" s="13"/>
      <c r="Y321" s="23">
        <v>0</v>
      </c>
      <c r="Z321" s="13"/>
      <c r="AA321" s="23">
        <v>0</v>
      </c>
      <c r="AB321" s="13"/>
      <c r="AC321" s="23">
        <v>0</v>
      </c>
      <c r="AD321" s="13"/>
      <c r="AE321" s="23">
        <v>0</v>
      </c>
      <c r="AF321" s="13"/>
      <c r="AG321" s="23"/>
      <c r="AH321" s="13"/>
      <c r="AI321" s="23">
        <v>8000</v>
      </c>
    </row>
    <row r="322" spans="1:35" x14ac:dyDescent="0.25">
      <c r="A322" s="1"/>
      <c r="B322" s="1"/>
      <c r="C322" s="1"/>
      <c r="D322" s="1"/>
      <c r="E322" s="1"/>
      <c r="F322" s="18"/>
      <c r="G322" s="18" t="s">
        <v>310</v>
      </c>
      <c r="H322" s="18"/>
      <c r="I322" s="30">
        <f>ROUND(SUM(I317:I321),5)</f>
        <v>-135</v>
      </c>
      <c r="J322" s="30"/>
      <c r="K322" s="30">
        <f>ROUND(SUM(K317:K321),5)</f>
        <v>-135</v>
      </c>
      <c r="L322" s="30"/>
      <c r="M322" s="30">
        <f>ROUND(SUM(M317:M321),5)</f>
        <v>-2810</v>
      </c>
      <c r="N322" s="30"/>
      <c r="O322" s="30">
        <f>ROUND(SUM(O317:O321),5)</f>
        <v>369.9</v>
      </c>
      <c r="P322" s="30"/>
      <c r="Q322" s="30">
        <f>ROUND(SUM(Q317:Q321),5)</f>
        <v>2278.94</v>
      </c>
      <c r="R322" s="30"/>
      <c r="S322" s="30">
        <f>ROUND(SUM(S317:S321),5)</f>
        <v>-1000</v>
      </c>
      <c r="T322" s="30"/>
      <c r="U322" s="30">
        <f>ROUND(SUM(U317:U321),5)</f>
        <v>-446</v>
      </c>
      <c r="V322" s="30"/>
      <c r="W322" s="30">
        <f>ROUND(SUM(W317:W321),5)</f>
        <v>-700</v>
      </c>
      <c r="X322" s="30"/>
      <c r="Y322" s="30">
        <f>ROUND(SUM(Y317:Y321),5)</f>
        <v>0</v>
      </c>
      <c r="Z322" s="30"/>
      <c r="AA322" s="30">
        <f>ROUND(SUM(AA317:AA321),5)</f>
        <v>0</v>
      </c>
      <c r="AB322" s="30"/>
      <c r="AC322" s="30">
        <f>ROUND(SUM(AC317:AC321),5)</f>
        <v>0</v>
      </c>
      <c r="AD322" s="30"/>
      <c r="AE322" s="30">
        <f>ROUND(SUM(AE317:AE321),5)</f>
        <v>0</v>
      </c>
      <c r="AF322" s="30"/>
      <c r="AG322" s="30">
        <f>ROUND(SUM(AG317:AG321),5)</f>
        <v>0</v>
      </c>
      <c r="AH322" s="13"/>
      <c r="AI322" s="13">
        <f>ROUND(SUM(AI317:AI321),5)</f>
        <v>0</v>
      </c>
    </row>
    <row r="323" spans="1:35" x14ac:dyDescent="0.25">
      <c r="A323" s="1"/>
      <c r="B323" s="1"/>
      <c r="C323" s="1"/>
      <c r="D323" s="1"/>
      <c r="E323" s="1"/>
      <c r="F323" s="1"/>
      <c r="G323" s="1" t="s">
        <v>311</v>
      </c>
      <c r="H323" s="1"/>
      <c r="I323" s="13">
        <v>0</v>
      </c>
      <c r="J323" s="13"/>
      <c r="K323" s="13">
        <v>0</v>
      </c>
      <c r="L323" s="13"/>
      <c r="M323" s="13">
        <v>0</v>
      </c>
      <c r="N323" s="13"/>
      <c r="O323" s="13">
        <v>0</v>
      </c>
      <c r="P323" s="13"/>
      <c r="Q323" s="13">
        <v>49.75</v>
      </c>
      <c r="R323" s="13"/>
      <c r="S323" s="13">
        <v>590.59</v>
      </c>
      <c r="T323" s="13"/>
      <c r="U323" s="13">
        <v>0</v>
      </c>
      <c r="V323" s="13"/>
      <c r="W323" s="13">
        <v>12.88</v>
      </c>
      <c r="X323" s="13"/>
      <c r="Y323" s="13">
        <v>0</v>
      </c>
      <c r="Z323" s="13"/>
      <c r="AA323" s="13">
        <v>0</v>
      </c>
      <c r="AB323" s="13"/>
      <c r="AC323" s="13">
        <v>0</v>
      </c>
      <c r="AD323" s="13"/>
      <c r="AE323" s="13">
        <v>0</v>
      </c>
      <c r="AF323" s="13"/>
      <c r="AG323" s="13"/>
      <c r="AH323" s="13"/>
      <c r="AI323" s="13">
        <v>7500</v>
      </c>
    </row>
    <row r="324" spans="1:35" ht="15.75" thickBot="1" x14ac:dyDescent="0.3">
      <c r="A324" s="1"/>
      <c r="B324" s="1"/>
      <c r="C324" s="1"/>
      <c r="D324" s="1"/>
      <c r="E324" s="1"/>
      <c r="F324" s="18"/>
      <c r="G324" s="18" t="s">
        <v>312</v>
      </c>
      <c r="H324" s="18"/>
      <c r="I324" s="30">
        <v>0</v>
      </c>
      <c r="J324" s="30"/>
      <c r="K324" s="30">
        <v>0</v>
      </c>
      <c r="L324" s="30"/>
      <c r="M324" s="30">
        <v>0</v>
      </c>
      <c r="N324" s="30"/>
      <c r="O324" s="30">
        <v>0</v>
      </c>
      <c r="P324" s="30"/>
      <c r="Q324" s="30">
        <v>4505</v>
      </c>
      <c r="R324" s="30"/>
      <c r="S324" s="30">
        <v>0</v>
      </c>
      <c r="T324" s="30"/>
      <c r="U324" s="30">
        <v>0</v>
      </c>
      <c r="V324" s="30"/>
      <c r="W324" s="30">
        <v>0</v>
      </c>
      <c r="X324" s="30"/>
      <c r="Y324" s="30">
        <v>0</v>
      </c>
      <c r="Z324" s="30"/>
      <c r="AA324" s="30">
        <v>0</v>
      </c>
      <c r="AB324" s="30"/>
      <c r="AC324" s="30">
        <v>0</v>
      </c>
      <c r="AD324" s="30"/>
      <c r="AE324" s="30">
        <v>0</v>
      </c>
      <c r="AF324" s="30"/>
      <c r="AG324" s="30">
        <f t="shared" ref="AG324:AG327" si="9">ROUND(SUM(I324:AE324),5)</f>
        <v>4505</v>
      </c>
      <c r="AH324" s="13"/>
      <c r="AI324" s="13">
        <v>0</v>
      </c>
    </row>
    <row r="325" spans="1:35" ht="15.75" thickBot="1" x14ac:dyDescent="0.3">
      <c r="A325" s="1"/>
      <c r="B325" s="1"/>
      <c r="C325" s="1"/>
      <c r="D325" s="1"/>
      <c r="E325" s="1"/>
      <c r="F325" s="1" t="s">
        <v>313</v>
      </c>
      <c r="G325" s="1"/>
      <c r="H325" s="1"/>
      <c r="I325" s="24">
        <f>ROUND(SUM(I311:I316)+SUM(I322:I324),5)</f>
        <v>1284.8499999999999</v>
      </c>
      <c r="J325" s="13"/>
      <c r="K325" s="24">
        <f>ROUND(SUM(K311:K316)+SUM(K322:K324),5)</f>
        <v>2541.64</v>
      </c>
      <c r="L325" s="13"/>
      <c r="M325" s="24">
        <f>ROUND(SUM(M311:M316)+SUM(M322:M324),5)</f>
        <v>-1015.36</v>
      </c>
      <c r="N325" s="13"/>
      <c r="O325" s="24">
        <f>ROUND(SUM(O311:O316)+SUM(O322:O324),5)</f>
        <v>20.59</v>
      </c>
      <c r="P325" s="13"/>
      <c r="Q325" s="24">
        <f>ROUND(SUM(Q311:Q316)+SUM(Q322:Q324),5)</f>
        <v>7610.23</v>
      </c>
      <c r="R325" s="13"/>
      <c r="S325" s="24">
        <f>ROUND(SUM(S311:S316)+SUM(S322:S324),5)</f>
        <v>136.61000000000001</v>
      </c>
      <c r="T325" s="13"/>
      <c r="U325" s="24">
        <f>ROUND(SUM(U311:U316)+SUM(U322:U324),5)</f>
        <v>6622.67</v>
      </c>
      <c r="V325" s="13"/>
      <c r="W325" s="24">
        <f>ROUND(SUM(W311:W316)+SUM(W322:W324),5)</f>
        <v>-595.12</v>
      </c>
      <c r="X325" s="13"/>
      <c r="Y325" s="24">
        <f>ROUND(SUM(Y311:Y316)+SUM(Y322:Y324),5)</f>
        <v>83.58</v>
      </c>
      <c r="Z325" s="13"/>
      <c r="AA325" s="24">
        <f>ROUND(SUM(AA311:AA316)+SUM(AA322:AA324),5)</f>
        <v>83.58</v>
      </c>
      <c r="AB325" s="13"/>
      <c r="AC325" s="24">
        <f>ROUND(SUM(AC311:AC316)+SUM(AC322:AC324),5)</f>
        <v>83.58</v>
      </c>
      <c r="AD325" s="13"/>
      <c r="AE325" s="24">
        <f>ROUND(SUM(AE311:AE316)+SUM(AE322:AE324),5)</f>
        <v>83.58</v>
      </c>
      <c r="AF325" s="13"/>
      <c r="AG325" s="24">
        <f>ROUND(SUM(AG311:AG316)+SUM(AG322:AG324),5)</f>
        <v>4505</v>
      </c>
      <c r="AH325" s="13"/>
      <c r="AI325" s="24">
        <f>ROUND(SUM(AI311:AI316)+SUM(AI322:AI324),5)</f>
        <v>25000</v>
      </c>
    </row>
    <row r="326" spans="1:35" x14ac:dyDescent="0.25">
      <c r="A326" s="1"/>
      <c r="B326" s="1"/>
      <c r="C326" s="1"/>
      <c r="D326" s="1"/>
      <c r="E326" s="1" t="s">
        <v>314</v>
      </c>
      <c r="F326" s="1"/>
      <c r="G326" s="1"/>
      <c r="H326" s="1"/>
      <c r="I326" s="13">
        <f>ROUND(I285+I293+I301+I306+I310+I325,5)</f>
        <v>5221.84</v>
      </c>
      <c r="J326" s="13"/>
      <c r="K326" s="13">
        <f>ROUND(K285+K293+K301+K306+K310+K325,5)</f>
        <v>8787.41</v>
      </c>
      <c r="L326" s="13"/>
      <c r="M326" s="13">
        <f>ROUND(M285+M293+M301+M306+M310+M325,5)</f>
        <v>96939.56</v>
      </c>
      <c r="N326" s="13"/>
      <c r="O326" s="13">
        <f>ROUND(O285+O293+O301+O306+O310+O325,5)</f>
        <v>122230.28</v>
      </c>
      <c r="P326" s="13"/>
      <c r="Q326" s="13">
        <f>ROUND(Q285+Q293+Q301+Q306+Q310+Q325,5)</f>
        <v>125938.83</v>
      </c>
      <c r="R326" s="13"/>
      <c r="S326" s="13">
        <f>ROUND(S285+S293+S301+S306+S310+S325,5)</f>
        <v>69932.7</v>
      </c>
      <c r="T326" s="13"/>
      <c r="U326" s="13">
        <f>ROUND(U285+U293+U301+U306+U310+U325,5)</f>
        <v>9880.64</v>
      </c>
      <c r="V326" s="13"/>
      <c r="W326" s="13">
        <f>ROUND(W285+W293+W301+W306+W310+W325,5)</f>
        <v>3399.55</v>
      </c>
      <c r="X326" s="13"/>
      <c r="Y326" s="13">
        <f>ROUND(Y285+Y293+Y301+Y306+Y310+Y325,5)</f>
        <v>4414.24</v>
      </c>
      <c r="Z326" s="13"/>
      <c r="AA326" s="13">
        <f>ROUND(AA285+AA293+AA301+AA306+AA310+AA325,5)</f>
        <v>4416.24</v>
      </c>
      <c r="AB326" s="13"/>
      <c r="AC326" s="13">
        <f>ROUND(AC285+AC293+AC301+AC306+AC310+AC325,5)</f>
        <v>4416.24</v>
      </c>
      <c r="AD326" s="13"/>
      <c r="AE326" s="13">
        <f>ROUND(AE285+AE293+AE301+AE306+AE310+AE325,5)</f>
        <v>5316.9576299999999</v>
      </c>
      <c r="AF326" s="13"/>
      <c r="AG326" s="13">
        <f>ROUND(AG285+AG293+AG301+AG306+AG310+AG325,5)</f>
        <v>6834.1</v>
      </c>
      <c r="AH326" s="13"/>
      <c r="AI326" s="13">
        <f>ROUND(AI285+AI293+AI301+AI306+AI310+AI325,5)</f>
        <v>436849</v>
      </c>
    </row>
    <row r="327" spans="1:35" x14ac:dyDescent="0.25">
      <c r="A327" s="1"/>
      <c r="B327" s="1"/>
      <c r="C327" s="1"/>
      <c r="D327" s="1"/>
      <c r="E327" s="1" t="s">
        <v>315</v>
      </c>
      <c r="F327" s="18"/>
      <c r="G327" s="18"/>
      <c r="H327" s="18"/>
      <c r="I327" s="30">
        <v>0</v>
      </c>
      <c r="J327" s="30"/>
      <c r="K327" s="30">
        <v>0</v>
      </c>
      <c r="L327" s="30"/>
      <c r="M327" s="30">
        <v>0</v>
      </c>
      <c r="N327" s="30"/>
      <c r="O327" s="30">
        <v>0</v>
      </c>
      <c r="P327" s="30"/>
      <c r="Q327" s="30">
        <v>0</v>
      </c>
      <c r="R327" s="30"/>
      <c r="S327" s="30">
        <v>0</v>
      </c>
      <c r="T327" s="30"/>
      <c r="U327" s="30">
        <v>0</v>
      </c>
      <c r="V327" s="30"/>
      <c r="W327" s="30">
        <v>0</v>
      </c>
      <c r="X327" s="30"/>
      <c r="Y327" s="30">
        <v>0</v>
      </c>
      <c r="Z327" s="30"/>
      <c r="AA327" s="30">
        <v>0</v>
      </c>
      <c r="AB327" s="30"/>
      <c r="AC327" s="30">
        <v>0</v>
      </c>
      <c r="AD327" s="30"/>
      <c r="AE327" s="30">
        <v>0</v>
      </c>
      <c r="AF327" s="30"/>
      <c r="AG327" s="30">
        <f t="shared" si="9"/>
        <v>0</v>
      </c>
      <c r="AH327" s="13"/>
      <c r="AI327" s="13">
        <v>0</v>
      </c>
    </row>
    <row r="328" spans="1:35" x14ac:dyDescent="0.25">
      <c r="A328" s="1"/>
      <c r="B328" s="1"/>
      <c r="C328" s="1"/>
      <c r="D328" s="1"/>
      <c r="E328" s="1" t="s">
        <v>316</v>
      </c>
      <c r="F328" s="1"/>
      <c r="G328" s="1"/>
      <c r="H328" s="1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</row>
    <row r="329" spans="1:35" x14ac:dyDescent="0.25">
      <c r="A329" s="1"/>
      <c r="B329" s="1"/>
      <c r="C329" s="1"/>
      <c r="D329" s="1"/>
      <c r="E329" s="1"/>
      <c r="F329" s="1" t="s">
        <v>317</v>
      </c>
      <c r="G329" s="1"/>
      <c r="H329" s="1"/>
      <c r="I329" s="13">
        <v>18919.78</v>
      </c>
      <c r="J329" s="13"/>
      <c r="K329" s="13">
        <v>27873.55</v>
      </c>
      <c r="L329" s="13"/>
      <c r="M329" s="13">
        <v>30206.51</v>
      </c>
      <c r="N329" s="13"/>
      <c r="O329" s="13">
        <v>26123.439999999999</v>
      </c>
      <c r="P329" s="13"/>
      <c r="Q329" s="13">
        <v>24892.959999999999</v>
      </c>
      <c r="R329" s="13"/>
      <c r="S329" s="13">
        <v>-1003.99</v>
      </c>
      <c r="T329" s="13"/>
      <c r="U329" s="13">
        <v>24215.54</v>
      </c>
      <c r="V329" s="13"/>
      <c r="W329" s="13">
        <v>15095.63</v>
      </c>
      <c r="X329" s="13"/>
      <c r="Y329" s="13">
        <f>+(Y6*0.03)+(Y9*0.2)</f>
        <v>2217.6413750000002</v>
      </c>
      <c r="Z329" s="13"/>
      <c r="AA329" s="13">
        <f>+(AA6*0.03)+(AA9*0.2)</f>
        <v>1000</v>
      </c>
      <c r="AB329" s="13"/>
      <c r="AC329" s="13">
        <f>+(AC6*0.03)+(AC9*0.2)</f>
        <v>1000</v>
      </c>
      <c r="AD329" s="13"/>
      <c r="AE329" s="13">
        <f>+(AE6*0.03)+(AE9*0.2)</f>
        <v>1000</v>
      </c>
      <c r="AF329" s="13"/>
      <c r="AG329" s="13"/>
      <c r="AH329" s="13"/>
      <c r="AI329" s="13">
        <v>149500</v>
      </c>
    </row>
    <row r="330" spans="1:35" x14ac:dyDescent="0.25">
      <c r="A330" s="1"/>
      <c r="B330" s="1"/>
      <c r="C330" s="1"/>
      <c r="D330" s="1"/>
      <c r="E330" s="1"/>
      <c r="F330" s="1" t="s">
        <v>318</v>
      </c>
      <c r="G330" s="1"/>
      <c r="H330" s="1"/>
      <c r="I330" s="13">
        <v>4416.3999999999996</v>
      </c>
      <c r="J330" s="13"/>
      <c r="K330" s="13">
        <v>3766.95</v>
      </c>
      <c r="L330" s="13"/>
      <c r="M330" s="13">
        <v>21217.34</v>
      </c>
      <c r="N330" s="13"/>
      <c r="O330" s="13">
        <v>31261.37</v>
      </c>
      <c r="P330" s="13"/>
      <c r="Q330" s="13">
        <v>46000.29</v>
      </c>
      <c r="R330" s="13"/>
      <c r="S330" s="13">
        <v>32550.03</v>
      </c>
      <c r="T330" s="13"/>
      <c r="U330" s="13">
        <v>28547.14</v>
      </c>
      <c r="V330" s="13"/>
      <c r="W330" s="13">
        <v>8644.9599999999991</v>
      </c>
      <c r="X330" s="13"/>
      <c r="Y330" s="13">
        <f>+Y8*0.5</f>
        <v>0</v>
      </c>
      <c r="Z330" s="13"/>
      <c r="AA330" s="13">
        <f>+AA8*0.5</f>
        <v>0</v>
      </c>
      <c r="AB330" s="13"/>
      <c r="AC330" s="13">
        <f>+AC8*0.5</f>
        <v>0</v>
      </c>
      <c r="AD330" s="13"/>
      <c r="AE330" s="13">
        <f>+AE8*0.5</f>
        <v>0</v>
      </c>
      <c r="AF330" s="13"/>
      <c r="AG330" s="13"/>
      <c r="AH330" s="13"/>
      <c r="AI330" s="13">
        <v>196250</v>
      </c>
    </row>
    <row r="331" spans="1:35" ht="15.75" thickBot="1" x14ac:dyDescent="0.3">
      <c r="A331" s="1"/>
      <c r="B331" s="1"/>
      <c r="C331" s="1"/>
      <c r="D331" s="1"/>
      <c r="E331" s="1"/>
      <c r="F331" s="1" t="s">
        <v>319</v>
      </c>
      <c r="G331" s="1"/>
      <c r="H331" s="1"/>
      <c r="I331" s="13">
        <v>2850</v>
      </c>
      <c r="J331" s="13"/>
      <c r="K331" s="13">
        <v>2839.5</v>
      </c>
      <c r="L331" s="13"/>
      <c r="M331" s="13">
        <v>8767.2900000000009</v>
      </c>
      <c r="N331" s="13"/>
      <c r="O331" s="13">
        <v>3023.63</v>
      </c>
      <c r="P331" s="13"/>
      <c r="Q331" s="13">
        <v>3101.93</v>
      </c>
      <c r="R331" s="13"/>
      <c r="S331" s="13">
        <v>2376</v>
      </c>
      <c r="T331" s="13"/>
      <c r="U331" s="13">
        <v>3349.43</v>
      </c>
      <c r="V331" s="13"/>
      <c r="W331" s="13">
        <v>3924.23</v>
      </c>
      <c r="X331" s="13"/>
      <c r="Y331" s="13">
        <f>+Y6*0.05</f>
        <v>701.10562500000003</v>
      </c>
      <c r="Z331" s="13"/>
      <c r="AA331" s="13">
        <f>+AA6*0.05</f>
        <v>0</v>
      </c>
      <c r="AB331" s="13"/>
      <c r="AC331" s="13">
        <f>+AC6*0.05</f>
        <v>0</v>
      </c>
      <c r="AD331" s="13"/>
      <c r="AE331" s="13">
        <f>+AE6*0.05</f>
        <v>0</v>
      </c>
      <c r="AF331" s="13"/>
      <c r="AG331" s="13"/>
      <c r="AH331" s="13"/>
      <c r="AI331" s="13">
        <v>35000</v>
      </c>
    </row>
    <row r="332" spans="1:35" ht="15.75" thickBot="1" x14ac:dyDescent="0.3">
      <c r="A332" s="1"/>
      <c r="B332" s="1"/>
      <c r="C332" s="1"/>
      <c r="D332" s="1"/>
      <c r="E332" s="1" t="s">
        <v>320</v>
      </c>
      <c r="F332" s="1"/>
      <c r="G332" s="1"/>
      <c r="H332" s="1"/>
      <c r="I332" s="25">
        <f>ROUND(SUM(I328:I331),5)</f>
        <v>26186.18</v>
      </c>
      <c r="J332" s="13"/>
      <c r="K332" s="25">
        <f>ROUND(SUM(K328:K331),5)</f>
        <v>34480</v>
      </c>
      <c r="L332" s="13"/>
      <c r="M332" s="25">
        <f>ROUND(SUM(M328:M331),5)</f>
        <v>60191.14</v>
      </c>
      <c r="N332" s="13"/>
      <c r="O332" s="25">
        <f>ROUND(SUM(O328:O331),5)</f>
        <v>60408.44</v>
      </c>
      <c r="P332" s="13"/>
      <c r="Q332" s="25">
        <f>ROUND(SUM(Q328:Q331),5)</f>
        <v>73995.179999999993</v>
      </c>
      <c r="R332" s="13"/>
      <c r="S332" s="25">
        <f>ROUND(SUM(S328:S331),5)</f>
        <v>33922.04</v>
      </c>
      <c r="T332" s="13"/>
      <c r="U332" s="25">
        <f>ROUND(SUM(U328:U331),5)</f>
        <v>56112.11</v>
      </c>
      <c r="V332" s="13"/>
      <c r="W332" s="25">
        <f>ROUND(SUM(W328:W331),5)</f>
        <v>27664.82</v>
      </c>
      <c r="X332" s="13"/>
      <c r="Y332" s="25">
        <f>ROUND(SUM(Y328:Y331),5)</f>
        <v>2918.7469999999998</v>
      </c>
      <c r="Z332" s="13"/>
      <c r="AA332" s="25">
        <f>ROUND(SUM(AA328:AA331),5)</f>
        <v>1000</v>
      </c>
      <c r="AB332" s="13"/>
      <c r="AC332" s="25">
        <f>ROUND(SUM(AC328:AC331),5)</f>
        <v>1000</v>
      </c>
      <c r="AD332" s="13"/>
      <c r="AE332" s="25">
        <f>ROUND(SUM(AE328:AE331),5)</f>
        <v>1000</v>
      </c>
      <c r="AF332" s="13"/>
      <c r="AG332" s="25">
        <f>ROUND(SUM(AG328:AG331),5)</f>
        <v>0</v>
      </c>
      <c r="AH332" s="13"/>
      <c r="AI332" s="25">
        <f>ROUND(SUM(AI328:AI331),5)</f>
        <v>380750</v>
      </c>
    </row>
    <row r="333" spans="1:35" ht="15.75" thickBot="1" x14ac:dyDescent="0.3">
      <c r="A333" s="1"/>
      <c r="B333" s="1"/>
      <c r="C333" s="1"/>
      <c r="D333" s="1" t="s">
        <v>321</v>
      </c>
      <c r="E333" s="1"/>
      <c r="F333" s="1"/>
      <c r="G333" s="1"/>
      <c r="H333" s="1"/>
      <c r="I333" s="24">
        <f>ROUND(I64+I102+I137+I190+I218+I250+I270+I284+SUM(I326:I327)+I332,5)</f>
        <v>300922.21999999997</v>
      </c>
      <c r="J333" s="13"/>
      <c r="K333" s="24">
        <f>ROUND(K64+K102+K137+K190+K218+K250+K270+K284+SUM(K326:K327)+K332,5)</f>
        <v>283030.98</v>
      </c>
      <c r="L333" s="13"/>
      <c r="M333" s="24">
        <f>ROUND(M64+M102+M137+M190+M218+M250+M270+M284+SUM(M326:M327)+M332,5)</f>
        <v>487918.43</v>
      </c>
      <c r="N333" s="13"/>
      <c r="O333" s="24">
        <f>ROUND(O64+O102+O137+O190+O218+O250+O270+O284+SUM(O326:O327)+O332,5)</f>
        <v>486129.24</v>
      </c>
      <c r="P333" s="13"/>
      <c r="Q333" s="24">
        <f>ROUND(Q64+Q102+Q137+Q190+Q218+Q250+Q270+Q284+SUM(Q326:Q327)+Q332,5)</f>
        <v>559906.54</v>
      </c>
      <c r="R333" s="13"/>
      <c r="S333" s="24">
        <f>ROUND(S64+S102+S137+S190+S218+S250+S270+S284+SUM(S326:S327)+S332,5)</f>
        <v>544014.03</v>
      </c>
      <c r="T333" s="13"/>
      <c r="U333" s="24">
        <f>ROUND(U64+U102+U137+U190+U218+U250+U270+U284+SUM(U326:U327)+U332,5)</f>
        <v>395367.29</v>
      </c>
      <c r="V333" s="13"/>
      <c r="W333" s="24">
        <f>ROUND(W64+W102+W137+W190+W218+W250+W270+W284+SUM(W326:W327)+W332,5)</f>
        <v>277932.07</v>
      </c>
      <c r="X333" s="13"/>
      <c r="Y333" s="24">
        <f>ROUND(Y64+Y102+Y137+Y190+Y218+Y250+Y270+Y284+SUM(Y326:Y327)+Y332,5)</f>
        <v>293436.00975000003</v>
      </c>
      <c r="Z333" s="13"/>
      <c r="AA333" s="24">
        <f>ROUND(AA64+AA102+AA137+AA190+AA218+AA250+AA270+AA284+SUM(AA326:AA327)+AA332,5)</f>
        <v>320616.09025000001</v>
      </c>
      <c r="AB333" s="13"/>
      <c r="AC333" s="24">
        <f>ROUND(AC64+AC102+AC137+AC190+AC218+AC250+AC270+AC284+SUM(AC326:AC327)+AC332,5)</f>
        <v>334047.49524999998</v>
      </c>
      <c r="AD333" s="13"/>
      <c r="AE333" s="24">
        <f>ROUND(AE64+AE102+AE137+AG190+AE218+AE250+AE270+AE284+SUM(AE326:AE327)+AE332,5)</f>
        <v>266194.04051000002</v>
      </c>
      <c r="AF333" s="13"/>
      <c r="AG333" s="24">
        <f>ROUND(AG64+AG102+AG137+AG190+AG218+AG250+AG270+AG284+SUM(AG326:AG327)+AG332,5)</f>
        <v>61194.49</v>
      </c>
      <c r="AH333" s="13"/>
      <c r="AI333" s="24">
        <f>ROUND(AI64+AI102+AI137+AI190+AI218+AI250+AI270+AI284+SUM(AI326:AI327)+AI332,5)</f>
        <v>4374493</v>
      </c>
    </row>
    <row r="334" spans="1:35" x14ac:dyDescent="0.25">
      <c r="A334" s="1"/>
      <c r="B334" s="1" t="s">
        <v>322</v>
      </c>
      <c r="C334" s="1"/>
      <c r="D334" s="1"/>
      <c r="E334" s="1"/>
      <c r="F334" s="1"/>
      <c r="G334" s="1"/>
      <c r="H334" s="1"/>
      <c r="I334" s="13">
        <f>ROUND(I2+I63-I333,5)</f>
        <v>30657.73</v>
      </c>
      <c r="J334" s="13"/>
      <c r="K334" s="13">
        <f>ROUND(K2+K63-K333,5)</f>
        <v>209441.91</v>
      </c>
      <c r="L334" s="13"/>
      <c r="M334" s="13">
        <f>ROUND(M2+M63-M333,5)</f>
        <v>62162.21</v>
      </c>
      <c r="N334" s="13"/>
      <c r="O334" s="13">
        <f>ROUND(O2+O63-O333,5)</f>
        <v>97176.53</v>
      </c>
      <c r="P334" s="13"/>
      <c r="Q334" s="13">
        <f>ROUND(Q2+Q63-Q333,5)</f>
        <v>112068.67</v>
      </c>
      <c r="R334" s="13"/>
      <c r="S334" s="13">
        <f>ROUND(S2+S63-S333,5)</f>
        <v>-38652.26</v>
      </c>
      <c r="T334" s="13"/>
      <c r="U334" s="13">
        <f>ROUND(U2+U63-U333,5)</f>
        <v>537056.26</v>
      </c>
      <c r="V334" s="13"/>
      <c r="W334" s="13">
        <f>ROUND(W2+W63-W333,5)</f>
        <v>62335</v>
      </c>
      <c r="X334" s="13"/>
      <c r="Y334" s="13">
        <f>ROUND(Y2+Y63-Y333,5)</f>
        <v>-256562.14725000001</v>
      </c>
      <c r="Z334" s="13"/>
      <c r="AA334" s="13">
        <f>ROUND(AA2+AA63-AA333,5)</f>
        <v>-256048.09025000001</v>
      </c>
      <c r="AB334" s="13"/>
      <c r="AC334" s="13">
        <f>ROUND(AC2+AC63-AC333,5)</f>
        <v>-169479.49525000001</v>
      </c>
      <c r="AD334" s="13"/>
      <c r="AE334" s="13">
        <f>ROUND(AE2+AE63-AE333,5)</f>
        <v>-251626.04050999999</v>
      </c>
      <c r="AF334" s="13"/>
      <c r="AG334" s="13">
        <f>ROUND(AG2+AG63-AG333,5)</f>
        <v>-30724.41</v>
      </c>
      <c r="AH334" s="13"/>
      <c r="AI334" s="13">
        <f>ROUND(AI2+AI63-AI333,5)</f>
        <v>89507</v>
      </c>
    </row>
    <row r="335" spans="1:35" x14ac:dyDescent="0.25">
      <c r="A335" s="1"/>
      <c r="B335" s="1" t="s">
        <v>323</v>
      </c>
      <c r="C335" s="1"/>
      <c r="D335" s="1"/>
      <c r="E335" s="1"/>
      <c r="F335" s="1"/>
      <c r="G335" s="1"/>
      <c r="H335" s="1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</row>
    <row r="336" spans="1:35" x14ac:dyDescent="0.25">
      <c r="A336" s="1"/>
      <c r="B336" s="1"/>
      <c r="C336" s="1" t="s">
        <v>324</v>
      </c>
      <c r="D336" s="1"/>
      <c r="E336" s="1"/>
      <c r="F336" s="1"/>
      <c r="G336" s="1"/>
      <c r="H336" s="1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</row>
    <row r="337" spans="1:37" x14ac:dyDescent="0.25">
      <c r="A337" s="1"/>
      <c r="B337" s="1"/>
      <c r="C337" s="1"/>
      <c r="D337" s="1" t="s">
        <v>325</v>
      </c>
      <c r="E337" s="1"/>
      <c r="F337" s="18"/>
      <c r="G337" s="18"/>
      <c r="H337" s="18"/>
      <c r="I337" s="30">
        <v>144294</v>
      </c>
      <c r="J337" s="30"/>
      <c r="K337" s="30">
        <v>0</v>
      </c>
      <c r="L337" s="30"/>
      <c r="M337" s="30">
        <v>85168</v>
      </c>
      <c r="N337" s="30"/>
      <c r="O337" s="30">
        <v>550</v>
      </c>
      <c r="P337" s="30"/>
      <c r="Q337" s="30">
        <v>0</v>
      </c>
      <c r="R337" s="30"/>
      <c r="S337" s="30">
        <v>0</v>
      </c>
      <c r="T337" s="30"/>
      <c r="U337" s="30">
        <v>0</v>
      </c>
      <c r="V337" s="30"/>
      <c r="W337" s="30">
        <v>0</v>
      </c>
      <c r="X337" s="30"/>
      <c r="Y337" s="30">
        <v>0</v>
      </c>
      <c r="Z337" s="30"/>
      <c r="AA337" s="30">
        <v>0</v>
      </c>
      <c r="AB337" s="30"/>
      <c r="AC337" s="30">
        <v>0</v>
      </c>
      <c r="AD337" s="30"/>
      <c r="AE337" s="30">
        <v>0</v>
      </c>
      <c r="AF337" s="30"/>
      <c r="AG337" s="30">
        <f t="shared" ref="AG337:AG341" si="10">ROUND(SUM(I337:AE337),5)</f>
        <v>230012</v>
      </c>
      <c r="AH337" s="13"/>
      <c r="AI337" s="13">
        <v>0</v>
      </c>
    </row>
    <row r="338" spans="1:37" x14ac:dyDescent="0.25">
      <c r="A338" s="1"/>
      <c r="B338" s="1"/>
      <c r="C338" s="1"/>
      <c r="D338" s="1" t="s">
        <v>326</v>
      </c>
      <c r="E338" s="1"/>
      <c r="F338" s="18"/>
      <c r="G338" s="18"/>
      <c r="H338" s="18"/>
      <c r="I338" s="30">
        <v>0</v>
      </c>
      <c r="J338" s="30"/>
      <c r="K338" s="30">
        <v>-8212.5</v>
      </c>
      <c r="L338" s="30"/>
      <c r="M338" s="30">
        <v>0</v>
      </c>
      <c r="N338" s="30"/>
      <c r="O338" s="30">
        <v>472.45</v>
      </c>
      <c r="P338" s="30"/>
      <c r="Q338" s="30">
        <v>100</v>
      </c>
      <c r="R338" s="30"/>
      <c r="S338" s="30">
        <v>2407.5</v>
      </c>
      <c r="T338" s="30"/>
      <c r="U338" s="30">
        <v>0</v>
      </c>
      <c r="V338" s="30"/>
      <c r="W338" s="30">
        <v>0</v>
      </c>
      <c r="X338" s="30"/>
      <c r="Y338" s="30">
        <v>0</v>
      </c>
      <c r="Z338" s="30"/>
      <c r="AA338" s="30">
        <v>0</v>
      </c>
      <c r="AB338" s="30"/>
      <c r="AC338" s="30">
        <v>0</v>
      </c>
      <c r="AD338" s="30"/>
      <c r="AE338" s="30">
        <v>0</v>
      </c>
      <c r="AF338" s="30"/>
      <c r="AG338" s="30">
        <f t="shared" si="10"/>
        <v>-5232.55</v>
      </c>
      <c r="AH338" s="13"/>
      <c r="AI338" s="13">
        <v>0</v>
      </c>
    </row>
    <row r="339" spans="1:37" x14ac:dyDescent="0.25">
      <c r="A339" s="1"/>
      <c r="B339" s="1"/>
      <c r="C339" s="1"/>
      <c r="D339" s="1" t="s">
        <v>327</v>
      </c>
      <c r="E339" s="1"/>
      <c r="F339" s="18"/>
      <c r="G339" s="18"/>
      <c r="H339" s="18"/>
      <c r="I339" s="30">
        <v>-26460</v>
      </c>
      <c r="J339" s="30"/>
      <c r="K339" s="30">
        <v>0</v>
      </c>
      <c r="L339" s="30"/>
      <c r="M339" s="30">
        <v>0</v>
      </c>
      <c r="N339" s="30"/>
      <c r="O339" s="30">
        <v>0</v>
      </c>
      <c r="P339" s="30"/>
      <c r="Q339" s="30">
        <v>0</v>
      </c>
      <c r="R339" s="30"/>
      <c r="S339" s="30">
        <v>-36064</v>
      </c>
      <c r="T339" s="30"/>
      <c r="U339" s="30">
        <v>0</v>
      </c>
      <c r="V339" s="30"/>
      <c r="W339" s="30">
        <v>0</v>
      </c>
      <c r="X339" s="30"/>
      <c r="Y339" s="30">
        <v>0</v>
      </c>
      <c r="Z339" s="30"/>
      <c r="AA339" s="30">
        <v>0</v>
      </c>
      <c r="AB339" s="30"/>
      <c r="AC339" s="30">
        <v>0</v>
      </c>
      <c r="AD339" s="30"/>
      <c r="AE339" s="30">
        <v>0</v>
      </c>
      <c r="AF339" s="30"/>
      <c r="AG339" s="30">
        <f t="shared" si="10"/>
        <v>-62524</v>
      </c>
      <c r="AH339" s="13"/>
      <c r="AI339" s="13">
        <v>0</v>
      </c>
    </row>
    <row r="340" spans="1:37" x14ac:dyDescent="0.25">
      <c r="A340" s="1"/>
      <c r="B340" s="1"/>
      <c r="C340" s="1"/>
      <c r="D340" s="1" t="s">
        <v>328</v>
      </c>
      <c r="E340" s="1"/>
      <c r="F340" s="18"/>
      <c r="G340" s="18"/>
      <c r="H340" s="18"/>
      <c r="I340" s="30">
        <v>18375.96</v>
      </c>
      <c r="J340" s="30"/>
      <c r="K340" s="30">
        <v>16884</v>
      </c>
      <c r="L340" s="30"/>
      <c r="M340" s="30">
        <v>17150.78</v>
      </c>
      <c r="N340" s="30"/>
      <c r="O340" s="30">
        <v>18106.12</v>
      </c>
      <c r="P340" s="30"/>
      <c r="Q340" s="30">
        <v>18116.28</v>
      </c>
      <c r="R340" s="30"/>
      <c r="S340" s="30">
        <v>22034.03</v>
      </c>
      <c r="T340" s="30"/>
      <c r="U340" s="30">
        <v>22221.53</v>
      </c>
      <c r="V340" s="30"/>
      <c r="W340" s="30">
        <v>22127.78</v>
      </c>
      <c r="X340" s="30"/>
      <c r="Y340" s="30">
        <v>23000</v>
      </c>
      <c r="Z340" s="30"/>
      <c r="AA340" s="30">
        <v>23000</v>
      </c>
      <c r="AB340" s="30"/>
      <c r="AC340" s="30">
        <v>23000</v>
      </c>
      <c r="AD340" s="30"/>
      <c r="AE340" s="30">
        <v>23000</v>
      </c>
      <c r="AF340" s="30"/>
      <c r="AG340" s="30">
        <f t="shared" si="10"/>
        <v>247016.48</v>
      </c>
      <c r="AH340" s="13"/>
      <c r="AI340" s="13">
        <v>0</v>
      </c>
    </row>
    <row r="341" spans="1:37" ht="15.75" thickBot="1" x14ac:dyDescent="0.3">
      <c r="A341" s="1"/>
      <c r="B341" s="1"/>
      <c r="C341" s="1"/>
      <c r="D341" s="1" t="s">
        <v>329</v>
      </c>
      <c r="E341" s="1"/>
      <c r="F341" s="18"/>
      <c r="G341" s="18"/>
      <c r="H341" s="18"/>
      <c r="I341" s="30">
        <v>0</v>
      </c>
      <c r="J341" s="30"/>
      <c r="K341" s="30">
        <v>0</v>
      </c>
      <c r="L341" s="30"/>
      <c r="M341" s="30">
        <v>0</v>
      </c>
      <c r="N341" s="30"/>
      <c r="O341" s="30">
        <v>-2</v>
      </c>
      <c r="P341" s="30"/>
      <c r="Q341" s="30">
        <v>0</v>
      </c>
      <c r="R341" s="30"/>
      <c r="S341" s="30">
        <v>0</v>
      </c>
      <c r="T341" s="30"/>
      <c r="U341" s="30">
        <v>0</v>
      </c>
      <c r="V341" s="30"/>
      <c r="W341" s="30">
        <v>0</v>
      </c>
      <c r="X341" s="30"/>
      <c r="Y341" s="30">
        <v>0</v>
      </c>
      <c r="Z341" s="30"/>
      <c r="AA341" s="30">
        <v>0</v>
      </c>
      <c r="AB341" s="30"/>
      <c r="AC341" s="30">
        <v>0</v>
      </c>
      <c r="AD341" s="30"/>
      <c r="AE341" s="30">
        <v>0</v>
      </c>
      <c r="AF341" s="30"/>
      <c r="AG341" s="30">
        <f t="shared" si="10"/>
        <v>-2</v>
      </c>
      <c r="AH341" s="13"/>
      <c r="AI341" s="13">
        <v>0</v>
      </c>
    </row>
    <row r="342" spans="1:37" ht="15.75" thickBot="1" x14ac:dyDescent="0.3">
      <c r="A342" s="1"/>
      <c r="B342" s="1"/>
      <c r="C342" s="1" t="s">
        <v>330</v>
      </c>
      <c r="D342" s="1"/>
      <c r="E342" s="1"/>
      <c r="F342" s="1"/>
      <c r="G342" s="1"/>
      <c r="H342" s="1"/>
      <c r="I342" s="25">
        <f>ROUND(SUM(I336:I341),5)</f>
        <v>136209.96</v>
      </c>
      <c r="J342" s="13"/>
      <c r="K342" s="25">
        <f>ROUND(SUM(K336:K341),5)</f>
        <v>8671.5</v>
      </c>
      <c r="L342" s="13"/>
      <c r="M342" s="25">
        <f>ROUND(SUM(M336:M341),5)</f>
        <v>102318.78</v>
      </c>
      <c r="N342" s="13"/>
      <c r="O342" s="25">
        <f>ROUND(SUM(O336:O341),5)</f>
        <v>19126.57</v>
      </c>
      <c r="P342" s="13"/>
      <c r="Q342" s="25">
        <f>ROUND(SUM(Q336:Q341),5)</f>
        <v>18216.28</v>
      </c>
      <c r="R342" s="13"/>
      <c r="S342" s="25">
        <f>ROUND(SUM(S336:S341),5)</f>
        <v>-11622.47</v>
      </c>
      <c r="T342" s="13"/>
      <c r="U342" s="25">
        <f>ROUND(SUM(U336:U341),5)</f>
        <v>22221.53</v>
      </c>
      <c r="V342" s="13"/>
      <c r="W342" s="25">
        <f>ROUND(SUM(W336:W341),5)</f>
        <v>22127.78</v>
      </c>
      <c r="X342" s="13"/>
      <c r="Y342" s="25">
        <f>ROUND(SUM(Y336:Y341),5)</f>
        <v>23000</v>
      </c>
      <c r="Z342" s="13"/>
      <c r="AA342" s="25">
        <f>ROUND(SUM(AA336:AA341),5)</f>
        <v>23000</v>
      </c>
      <c r="AB342" s="13"/>
      <c r="AC342" s="25">
        <f>ROUND(SUM(AC336:AC341),5)</f>
        <v>23000</v>
      </c>
      <c r="AD342" s="13"/>
      <c r="AE342" s="25">
        <f>ROUND(SUM(AE336:AE341),5)</f>
        <v>23000</v>
      </c>
      <c r="AF342" s="13"/>
      <c r="AG342" s="25">
        <f>ROUND(SUM(AG336:AG341),5)</f>
        <v>409269.93</v>
      </c>
      <c r="AH342" s="13"/>
      <c r="AI342" s="25">
        <f>ROUND(SUM(AI336:AI341),5)</f>
        <v>0</v>
      </c>
    </row>
    <row r="343" spans="1:37" ht="15.75" thickBot="1" x14ac:dyDescent="0.3">
      <c r="A343" s="1"/>
      <c r="B343" s="1" t="s">
        <v>331</v>
      </c>
      <c r="C343" s="1"/>
      <c r="D343" s="1"/>
      <c r="E343" s="1"/>
      <c r="F343" s="1"/>
      <c r="G343" s="1"/>
      <c r="H343" s="1"/>
      <c r="I343" s="25">
        <f>ROUND(I335-I342,5)</f>
        <v>-136209.96</v>
      </c>
      <c r="J343" s="13"/>
      <c r="K343" s="25">
        <f>ROUND(K335-K342,5)</f>
        <v>-8671.5</v>
      </c>
      <c r="L343" s="13"/>
      <c r="M343" s="25">
        <f>ROUND(M335-M342,5)</f>
        <v>-102318.78</v>
      </c>
      <c r="N343" s="13"/>
      <c r="O343" s="25">
        <f>ROUND(O335-O342,5)</f>
        <v>-19126.57</v>
      </c>
      <c r="P343" s="13"/>
      <c r="Q343" s="25">
        <f>ROUND(Q335-Q342,5)</f>
        <v>-18216.28</v>
      </c>
      <c r="R343" s="13"/>
      <c r="S343" s="25">
        <f>ROUND(S335-S342,5)</f>
        <v>11622.47</v>
      </c>
      <c r="T343" s="13"/>
      <c r="U343" s="25">
        <f>ROUND(U335-U342,5)</f>
        <v>-22221.53</v>
      </c>
      <c r="V343" s="13"/>
      <c r="W343" s="25">
        <f>ROUND(W335-W342,5)</f>
        <v>-22127.78</v>
      </c>
      <c r="X343" s="13"/>
      <c r="Y343" s="25">
        <f>ROUND(Y335-Y342,5)</f>
        <v>-23000</v>
      </c>
      <c r="Z343" s="13"/>
      <c r="AA343" s="25">
        <f>ROUND(AA335-AA342,5)</f>
        <v>-23000</v>
      </c>
      <c r="AB343" s="13"/>
      <c r="AC343" s="25">
        <f>ROUND(AC335-AC342,5)</f>
        <v>-23000</v>
      </c>
      <c r="AD343" s="13"/>
      <c r="AE343" s="25">
        <f>ROUND(AE335-AE342,5)</f>
        <v>-23000</v>
      </c>
      <c r="AF343" s="13"/>
      <c r="AG343" s="25">
        <f>ROUND(AG335-AG342,5)</f>
        <v>-409269.93</v>
      </c>
      <c r="AH343" s="13"/>
      <c r="AI343" s="25">
        <f>ROUND(AI335-AI342,5)</f>
        <v>0</v>
      </c>
    </row>
    <row r="344" spans="1:37" ht="15.75" thickBot="1" x14ac:dyDescent="0.3">
      <c r="A344" s="1" t="s">
        <v>332</v>
      </c>
      <c r="B344" s="1"/>
      <c r="C344" s="1"/>
      <c r="D344" s="1"/>
      <c r="E344" s="1"/>
      <c r="F344" s="1"/>
      <c r="G344" s="1"/>
      <c r="H344" s="1"/>
      <c r="I344" s="28">
        <f>ROUND(I334+I343,5)</f>
        <v>-105552.23</v>
      </c>
      <c r="J344" s="35"/>
      <c r="K344" s="28">
        <f>ROUND(K334+K343,5)</f>
        <v>200770.41</v>
      </c>
      <c r="L344" s="35"/>
      <c r="M344" s="28">
        <f>ROUND(M334+M343,5)</f>
        <v>-40156.57</v>
      </c>
      <c r="N344" s="35"/>
      <c r="O344" s="28">
        <f>ROUND(O334+O343,5)</f>
        <v>78049.960000000006</v>
      </c>
      <c r="P344" s="35"/>
      <c r="Q344" s="28">
        <f>ROUND(Q334+Q343,5)</f>
        <v>93852.39</v>
      </c>
      <c r="R344" s="35"/>
      <c r="S344" s="28">
        <f>ROUND(S334+S343,5)</f>
        <v>-27029.79</v>
      </c>
      <c r="T344" s="35"/>
      <c r="U344" s="28">
        <f>ROUND(U334+U343,5)</f>
        <v>514834.73</v>
      </c>
      <c r="V344" s="35"/>
      <c r="W344" s="28">
        <f>ROUND(W334+W343,5)</f>
        <v>40207.22</v>
      </c>
      <c r="X344" s="35"/>
      <c r="Y344" s="28">
        <f>ROUND(Y334+Y343,5)</f>
        <v>-279562.14724999998</v>
      </c>
      <c r="Z344" s="35"/>
      <c r="AA344" s="28">
        <f>ROUND(AA334+AA343,5)</f>
        <v>-279048.09025000001</v>
      </c>
      <c r="AB344" s="35"/>
      <c r="AC344" s="28">
        <f>ROUND(AC334+AC343,5)</f>
        <v>-192479.49525000001</v>
      </c>
      <c r="AD344" s="35"/>
      <c r="AE344" s="28">
        <f>ROUND(AE334+AE343,5)</f>
        <v>-274626.04051000002</v>
      </c>
      <c r="AF344" s="35"/>
      <c r="AG344" s="28">
        <f>ROUND(AG334+AG343,5)</f>
        <v>-439994.34</v>
      </c>
      <c r="AH344" s="35"/>
      <c r="AI344" s="28">
        <f>ROUND(AI334+AI343,5)</f>
        <v>89507</v>
      </c>
    </row>
    <row r="345" spans="1:37" s="8" customFormat="1" ht="15.75" thickTop="1" x14ac:dyDescent="0.25"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5984-0D99-4B8A-90FD-1583249D12D8}">
  <dimension ref="A1:C25"/>
  <sheetViews>
    <sheetView topLeftCell="A4" zoomScale="160" zoomScaleNormal="160" workbookViewId="0">
      <selection sqref="A1:C25"/>
    </sheetView>
  </sheetViews>
  <sheetFormatPr defaultRowHeight="15" x14ac:dyDescent="0.25"/>
  <cols>
    <col min="1" max="1" width="30" style="8" bestFit="1" customWidth="1"/>
    <col min="2" max="2" width="3" style="8" customWidth="1"/>
    <col min="3" max="3" width="34.5703125" bestFit="1" customWidth="1"/>
  </cols>
  <sheetData>
    <row r="1" spans="1:3" x14ac:dyDescent="0.25">
      <c r="A1" s="3" t="s">
        <v>23</v>
      </c>
      <c r="B1" s="3"/>
      <c r="C1" s="29" t="s">
        <v>360</v>
      </c>
    </row>
    <row r="2" spans="1:3" x14ac:dyDescent="0.25">
      <c r="A2" s="3" t="s">
        <v>25</v>
      </c>
      <c r="B2" s="3"/>
      <c r="C2" s="29" t="s">
        <v>361</v>
      </c>
    </row>
    <row r="3" spans="1:3" x14ac:dyDescent="0.25">
      <c r="A3" s="3" t="s">
        <v>48</v>
      </c>
      <c r="B3" s="3"/>
      <c r="C3" s="29" t="s">
        <v>360</v>
      </c>
    </row>
    <row r="4" spans="1:3" x14ac:dyDescent="0.25">
      <c r="A4" s="3" t="s">
        <v>37</v>
      </c>
      <c r="B4" s="3"/>
      <c r="C4" s="29" t="s">
        <v>360</v>
      </c>
    </row>
    <row r="5" spans="1:3" x14ac:dyDescent="0.25">
      <c r="A5" s="3" t="s">
        <v>53</v>
      </c>
      <c r="B5" s="3"/>
      <c r="C5" s="29" t="s">
        <v>360</v>
      </c>
    </row>
    <row r="6" spans="1:3" x14ac:dyDescent="0.25">
      <c r="A6" s="3" t="s">
        <v>54</v>
      </c>
      <c r="B6" s="3"/>
      <c r="C6" s="29" t="s">
        <v>360</v>
      </c>
    </row>
    <row r="7" spans="1:3" x14ac:dyDescent="0.25">
      <c r="A7" s="3" t="s">
        <v>57</v>
      </c>
      <c r="B7" s="3"/>
      <c r="C7" s="29" t="s">
        <v>359</v>
      </c>
    </row>
    <row r="8" spans="1:3" x14ac:dyDescent="0.25">
      <c r="A8" s="3" t="s">
        <v>59</v>
      </c>
      <c r="B8" s="3"/>
      <c r="C8" s="29" t="s">
        <v>357</v>
      </c>
    </row>
    <row r="9" spans="1:3" x14ac:dyDescent="0.25">
      <c r="A9" s="3" t="s">
        <v>60</v>
      </c>
      <c r="B9" s="3"/>
      <c r="C9" s="29" t="s">
        <v>357</v>
      </c>
    </row>
    <row r="10" spans="1:3" x14ac:dyDescent="0.25">
      <c r="A10" s="3" t="s">
        <v>65</v>
      </c>
      <c r="B10" s="3"/>
      <c r="C10" s="29" t="s">
        <v>358</v>
      </c>
    </row>
    <row r="11" spans="1:3" x14ac:dyDescent="0.25">
      <c r="A11" s="3" t="s">
        <v>76</v>
      </c>
      <c r="B11" s="3"/>
      <c r="C11" s="29" t="s">
        <v>362</v>
      </c>
    </row>
    <row r="12" spans="1:3" x14ac:dyDescent="0.25">
      <c r="A12" s="3" t="s">
        <v>87</v>
      </c>
      <c r="B12" s="3"/>
      <c r="C12" s="29" t="s">
        <v>363</v>
      </c>
    </row>
    <row r="13" spans="1:3" x14ac:dyDescent="0.25">
      <c r="A13" s="3" t="s">
        <v>90</v>
      </c>
      <c r="B13" s="3"/>
      <c r="C13" s="29" t="s">
        <v>364</v>
      </c>
    </row>
    <row r="14" spans="1:3" x14ac:dyDescent="0.25">
      <c r="A14" s="3" t="s">
        <v>100</v>
      </c>
      <c r="B14" s="3"/>
      <c r="C14" s="29" t="s">
        <v>359</v>
      </c>
    </row>
    <row r="15" spans="1:3" x14ac:dyDescent="0.25">
      <c r="A15" s="3" t="s">
        <v>151</v>
      </c>
      <c r="B15" s="3"/>
      <c r="C15" s="29" t="s">
        <v>365</v>
      </c>
    </row>
    <row r="16" spans="1:3" x14ac:dyDescent="0.25">
      <c r="A16" s="3" t="s">
        <v>188</v>
      </c>
      <c r="B16" s="3"/>
      <c r="C16" s="29" t="s">
        <v>366</v>
      </c>
    </row>
    <row r="17" spans="1:3" x14ac:dyDescent="0.25">
      <c r="A17" s="3" t="s">
        <v>201</v>
      </c>
      <c r="B17" s="3"/>
      <c r="C17" s="29" t="s">
        <v>363</v>
      </c>
    </row>
    <row r="18" spans="1:3" x14ac:dyDescent="0.25">
      <c r="A18" s="3" t="s">
        <v>202</v>
      </c>
      <c r="B18" s="3"/>
      <c r="C18" s="29" t="s">
        <v>363</v>
      </c>
    </row>
    <row r="19" spans="1:3" x14ac:dyDescent="0.25">
      <c r="A19" s="3" t="s">
        <v>215</v>
      </c>
      <c r="B19" s="3"/>
      <c r="C19" s="29" t="s">
        <v>363</v>
      </c>
    </row>
    <row r="20" spans="1:3" x14ac:dyDescent="0.25">
      <c r="A20" s="3" t="s">
        <v>353</v>
      </c>
      <c r="B20" s="3"/>
      <c r="C20" s="29" t="s">
        <v>367</v>
      </c>
    </row>
    <row r="21" spans="1:3" x14ac:dyDescent="0.25">
      <c r="A21" s="3" t="s">
        <v>312</v>
      </c>
      <c r="B21" s="3"/>
      <c r="C21" s="29" t="s">
        <v>363</v>
      </c>
    </row>
    <row r="22" spans="1:3" x14ac:dyDescent="0.25">
      <c r="A22" s="3" t="s">
        <v>325</v>
      </c>
      <c r="B22" s="3"/>
      <c r="C22" s="29" t="s">
        <v>359</v>
      </c>
    </row>
    <row r="23" spans="1:3" x14ac:dyDescent="0.25">
      <c r="A23" s="3" t="s">
        <v>326</v>
      </c>
      <c r="B23" s="3"/>
      <c r="C23" s="29" t="s">
        <v>359</v>
      </c>
    </row>
    <row r="24" spans="1:3" x14ac:dyDescent="0.25">
      <c r="A24" s="3" t="s">
        <v>327</v>
      </c>
      <c r="B24" s="3"/>
      <c r="C24" s="29" t="s">
        <v>359</v>
      </c>
    </row>
    <row r="25" spans="1:3" x14ac:dyDescent="0.25">
      <c r="A25" s="3" t="s">
        <v>328</v>
      </c>
      <c r="B25" s="3"/>
      <c r="C25" s="29" t="s">
        <v>368</v>
      </c>
    </row>
  </sheetData>
  <sortState xmlns:xlrd2="http://schemas.microsoft.com/office/spreadsheetml/2017/richdata2" ref="A1:A25">
    <sortCondition ref="A1:A25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3B3E9-8C5B-406F-888C-5BCD2E120005}">
  <dimension ref="A1:AK345"/>
  <sheetViews>
    <sheetView workbookViewId="0">
      <pane xSplit="8" ySplit="1" topLeftCell="I117" activePane="bottomRight" state="frozen"/>
      <selection pane="topRight" activeCell="I1" sqref="I1"/>
      <selection pane="bottomLeft" activeCell="A2" sqref="A2"/>
      <selection pane="bottomRight" activeCell="I132" sqref="I132"/>
    </sheetView>
  </sheetViews>
  <sheetFormatPr defaultRowHeight="15" x14ac:dyDescent="0.25"/>
  <cols>
    <col min="1" max="7" width="3" style="8" customWidth="1"/>
    <col min="8" max="8" width="32.85546875" style="8" customWidth="1"/>
    <col min="9" max="9" width="9.85546875" bestFit="1" customWidth="1"/>
    <col min="10" max="10" width="2.28515625" customWidth="1"/>
    <col min="11" max="11" width="9.85546875" bestFit="1" customWidth="1"/>
    <col min="12" max="12" width="2.28515625" customWidth="1"/>
    <col min="13" max="13" width="9.85546875" bestFit="1" customWidth="1"/>
    <col min="14" max="14" width="2.28515625" customWidth="1"/>
    <col min="15" max="15" width="9.85546875" bestFit="1" customWidth="1"/>
    <col min="16" max="16" width="2.28515625" customWidth="1"/>
    <col min="17" max="17" width="9.85546875" bestFit="1" customWidth="1"/>
    <col min="18" max="18" width="2.28515625" customWidth="1"/>
    <col min="19" max="19" width="9.85546875" bestFit="1" customWidth="1"/>
    <col min="20" max="20" width="2.28515625" customWidth="1"/>
    <col min="21" max="21" width="9.85546875" bestFit="1" customWidth="1"/>
    <col min="22" max="22" width="2.28515625" customWidth="1"/>
    <col min="23" max="23" width="9.85546875" bestFit="1" customWidth="1"/>
    <col min="24" max="24" width="2.28515625" customWidth="1"/>
    <col min="25" max="25" width="9.28515625" customWidth="1"/>
    <col min="26" max="26" width="2.28515625" customWidth="1"/>
    <col min="27" max="27" width="9.28515625" customWidth="1"/>
    <col min="28" max="28" width="2.28515625" customWidth="1"/>
    <col min="29" max="29" width="9.85546875" bestFit="1" customWidth="1"/>
    <col min="30" max="30" width="2.28515625" customWidth="1"/>
    <col min="31" max="31" width="9.28515625" customWidth="1"/>
    <col min="32" max="32" width="2.28515625" customWidth="1"/>
    <col min="33" max="33" width="11.140625" bestFit="1" customWidth="1"/>
    <col min="34" max="34" width="2.28515625" customWidth="1"/>
    <col min="35" max="35" width="11.140625" bestFit="1" customWidth="1"/>
    <col min="36" max="36" width="2.28515625" customWidth="1"/>
    <col min="37" max="37" width="11.85546875" style="26" bestFit="1" customWidth="1"/>
  </cols>
  <sheetData>
    <row r="1" spans="1:37" s="12" customFormat="1" ht="15.75" thickBot="1" x14ac:dyDescent="0.3">
      <c r="A1" s="9"/>
      <c r="B1" s="9"/>
      <c r="C1" s="9"/>
      <c r="D1" s="9"/>
      <c r="E1" s="9"/>
      <c r="F1" s="9"/>
      <c r="G1" s="9"/>
      <c r="H1" s="9"/>
      <c r="I1" s="10" t="s">
        <v>0</v>
      </c>
      <c r="J1" s="11"/>
      <c r="K1" s="10" t="s">
        <v>1</v>
      </c>
      <c r="L1" s="11"/>
      <c r="M1" s="10" t="s">
        <v>2</v>
      </c>
      <c r="N1" s="11"/>
      <c r="O1" s="10" t="s">
        <v>3</v>
      </c>
      <c r="P1" s="11"/>
      <c r="Q1" s="10" t="s">
        <v>4</v>
      </c>
      <c r="R1" s="11"/>
      <c r="S1" s="10" t="s">
        <v>5</v>
      </c>
      <c r="T1" s="11"/>
      <c r="U1" s="10" t="s">
        <v>6</v>
      </c>
      <c r="V1" s="11"/>
      <c r="W1" s="10" t="s">
        <v>7</v>
      </c>
      <c r="X1" s="11"/>
      <c r="Y1" s="10" t="s">
        <v>8</v>
      </c>
      <c r="Z1" s="11"/>
      <c r="AA1" s="10" t="s">
        <v>9</v>
      </c>
      <c r="AB1" s="11"/>
      <c r="AC1" s="10" t="s">
        <v>10</v>
      </c>
      <c r="AD1" s="11"/>
      <c r="AE1" s="10" t="s">
        <v>11</v>
      </c>
      <c r="AF1" s="11"/>
      <c r="AG1" s="10" t="s">
        <v>12</v>
      </c>
      <c r="AH1" s="11"/>
      <c r="AI1" s="10" t="s">
        <v>344</v>
      </c>
      <c r="AJ1" s="11"/>
      <c r="AK1" s="22" t="s">
        <v>372</v>
      </c>
    </row>
    <row r="2" spans="1:37" ht="15.75" thickTop="1" x14ac:dyDescent="0.25">
      <c r="A2" s="1"/>
      <c r="B2" s="1" t="s">
        <v>13</v>
      </c>
      <c r="C2" s="1"/>
      <c r="D2" s="1"/>
      <c r="E2" s="1"/>
      <c r="F2" s="1"/>
      <c r="G2" s="1"/>
      <c r="H2" s="1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x14ac:dyDescent="0.25">
      <c r="A3" s="1"/>
      <c r="B3" s="1"/>
      <c r="C3" s="1"/>
      <c r="D3" s="1" t="s">
        <v>14</v>
      </c>
      <c r="E3" s="1"/>
      <c r="F3" s="1"/>
      <c r="G3" s="1"/>
      <c r="H3" s="1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x14ac:dyDescent="0.25">
      <c r="A4" s="1"/>
      <c r="B4" s="1"/>
      <c r="C4" s="1"/>
      <c r="D4" s="1"/>
      <c r="E4" s="1" t="s">
        <v>15</v>
      </c>
      <c r="F4" s="1"/>
      <c r="G4" s="1"/>
      <c r="H4" s="1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1:37" x14ac:dyDescent="0.25">
      <c r="A5" s="1"/>
      <c r="B5" s="1"/>
      <c r="C5" s="1"/>
      <c r="D5" s="1"/>
      <c r="E5" s="1"/>
      <c r="F5" s="1" t="s">
        <v>16</v>
      </c>
      <c r="G5" s="1"/>
      <c r="H5" s="1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1:37" x14ac:dyDescent="0.25">
      <c r="A6" s="1"/>
      <c r="B6" s="1"/>
      <c r="C6" s="1"/>
      <c r="D6" s="1"/>
      <c r="E6" s="1"/>
      <c r="F6" s="1"/>
      <c r="G6" s="1" t="s">
        <v>17</v>
      </c>
      <c r="H6" s="1"/>
      <c r="I6" s="13">
        <v>57000</v>
      </c>
      <c r="J6" s="13"/>
      <c r="K6" s="13">
        <v>56790</v>
      </c>
      <c r="L6" s="13"/>
      <c r="M6" s="13">
        <v>175345.7</v>
      </c>
      <c r="N6" s="13"/>
      <c r="O6" s="13">
        <v>60472.5</v>
      </c>
      <c r="P6" s="13"/>
      <c r="Q6" s="13">
        <v>62038.5</v>
      </c>
      <c r="R6" s="13"/>
      <c r="S6" s="13">
        <v>48000</v>
      </c>
      <c r="T6" s="13"/>
      <c r="U6" s="13">
        <v>66988.5</v>
      </c>
      <c r="V6" s="13"/>
      <c r="W6" s="13">
        <v>78484.5</v>
      </c>
      <c r="X6" s="13"/>
      <c r="Y6" s="13">
        <f>14163.75*0.99</f>
        <v>14022.112499999999</v>
      </c>
      <c r="Z6" s="13"/>
      <c r="AA6" s="13">
        <v>7500</v>
      </c>
      <c r="AB6" s="13"/>
      <c r="AC6" s="13">
        <v>5000</v>
      </c>
      <c r="AD6" s="13"/>
      <c r="AE6" s="13">
        <v>2500</v>
      </c>
      <c r="AF6" s="13"/>
      <c r="AG6" s="13">
        <f>ROUND(SUM(I6:AE6),5)</f>
        <v>634141.8125</v>
      </c>
      <c r="AH6" s="13"/>
      <c r="AI6" s="13">
        <v>700000</v>
      </c>
      <c r="AJ6" s="13"/>
      <c r="AK6" s="13">
        <f>+AG6-AI6</f>
        <v>-65858.1875</v>
      </c>
    </row>
    <row r="7" spans="1:37" x14ac:dyDescent="0.25">
      <c r="A7" s="1"/>
      <c r="B7" s="1"/>
      <c r="C7" s="1"/>
      <c r="D7" s="1"/>
      <c r="E7" s="1"/>
      <c r="F7" s="1"/>
      <c r="G7" s="1" t="s">
        <v>18</v>
      </c>
      <c r="H7" s="1"/>
      <c r="I7" s="13">
        <v>53258.8</v>
      </c>
      <c r="J7" s="13"/>
      <c r="K7" s="13">
        <v>10185.11</v>
      </c>
      <c r="L7" s="13"/>
      <c r="M7" s="13">
        <v>749.66</v>
      </c>
      <c r="N7" s="13"/>
      <c r="O7" s="13">
        <v>7444.62</v>
      </c>
      <c r="P7" s="13"/>
      <c r="Q7" s="13">
        <v>1318.19</v>
      </c>
      <c r="R7" s="13"/>
      <c r="S7" s="13">
        <v>52473.21</v>
      </c>
      <c r="T7" s="13"/>
      <c r="U7" s="13">
        <v>579613.37</v>
      </c>
      <c r="V7" s="13"/>
      <c r="W7" s="13">
        <v>82839.55</v>
      </c>
      <c r="X7" s="13"/>
      <c r="Y7" s="13">
        <v>5134.8599999999997</v>
      </c>
      <c r="Z7" s="13"/>
      <c r="AA7" s="13">
        <v>2500</v>
      </c>
      <c r="AB7" s="13"/>
      <c r="AC7" s="13">
        <v>2500</v>
      </c>
      <c r="AD7" s="13"/>
      <c r="AE7" s="13">
        <v>2500</v>
      </c>
      <c r="AF7" s="13"/>
      <c r="AG7" s="13">
        <f>ROUND(SUM(I7:AE7),5)</f>
        <v>800517.37</v>
      </c>
      <c r="AH7" s="13"/>
      <c r="AI7" s="13">
        <v>700000</v>
      </c>
      <c r="AJ7" s="13"/>
      <c r="AK7" s="13">
        <f>+AG7-AI7</f>
        <v>100517.37</v>
      </c>
    </row>
    <row r="8" spans="1:37" x14ac:dyDescent="0.25">
      <c r="A8" s="1"/>
      <c r="B8" s="1"/>
      <c r="C8" s="1"/>
      <c r="D8" s="1"/>
      <c r="E8" s="1"/>
      <c r="F8" s="1"/>
      <c r="G8" s="1" t="s">
        <v>19</v>
      </c>
      <c r="H8" s="1"/>
      <c r="I8" s="13">
        <v>8832.7999999999993</v>
      </c>
      <c r="J8" s="13"/>
      <c r="K8" s="13">
        <v>7533.9</v>
      </c>
      <c r="L8" s="13"/>
      <c r="M8" s="13">
        <v>42434.67</v>
      </c>
      <c r="N8" s="13"/>
      <c r="O8" s="13">
        <v>48580.24</v>
      </c>
      <c r="P8" s="13"/>
      <c r="Q8" s="13">
        <v>92000.57</v>
      </c>
      <c r="R8" s="13"/>
      <c r="S8" s="13">
        <v>65099.06</v>
      </c>
      <c r="T8" s="13"/>
      <c r="U8" s="13">
        <v>57094.28</v>
      </c>
      <c r="V8" s="13"/>
      <c r="W8" s="13">
        <v>17289.91</v>
      </c>
      <c r="X8" s="13"/>
      <c r="Y8" s="13">
        <v>3050</v>
      </c>
      <c r="Z8" s="13"/>
      <c r="AA8" s="13">
        <v>2250</v>
      </c>
      <c r="AB8" s="13"/>
      <c r="AC8" s="13">
        <v>980</v>
      </c>
      <c r="AD8" s="13"/>
      <c r="AE8" s="13">
        <v>7510</v>
      </c>
      <c r="AF8" s="13"/>
      <c r="AG8" s="13">
        <f>ROUND(SUM(I8:AE8),5)</f>
        <v>352655.43</v>
      </c>
      <c r="AH8" s="13"/>
      <c r="AI8" s="13">
        <v>392500</v>
      </c>
      <c r="AJ8" s="13"/>
      <c r="AK8" s="13">
        <f>+AG8-AI8</f>
        <v>-39844.570000000007</v>
      </c>
    </row>
    <row r="9" spans="1:37" ht="15.75" thickBot="1" x14ac:dyDescent="0.3">
      <c r="A9" s="1"/>
      <c r="B9" s="1"/>
      <c r="C9" s="1"/>
      <c r="D9" s="1"/>
      <c r="E9" s="1"/>
      <c r="F9" s="1"/>
      <c r="G9" s="1" t="s">
        <v>20</v>
      </c>
      <c r="H9" s="1"/>
      <c r="I9" s="23">
        <v>74177.38</v>
      </c>
      <c r="J9" s="13"/>
      <c r="K9" s="23">
        <v>53288.87</v>
      </c>
      <c r="L9" s="13"/>
      <c r="M9" s="23">
        <v>88063.96</v>
      </c>
      <c r="N9" s="13"/>
      <c r="O9" s="23">
        <v>75380.87</v>
      </c>
      <c r="P9" s="13"/>
      <c r="Q9" s="23">
        <v>62693.21</v>
      </c>
      <c r="R9" s="13"/>
      <c r="S9" s="23">
        <v>18948.91</v>
      </c>
      <c r="T9" s="13"/>
      <c r="U9" s="23">
        <v>96578.16</v>
      </c>
      <c r="V9" s="13"/>
      <c r="W9" s="23">
        <v>63705.47</v>
      </c>
      <c r="X9" s="13"/>
      <c r="Y9" s="23">
        <f>5139.18+3845.71</f>
        <v>8984.89</v>
      </c>
      <c r="Z9" s="13"/>
      <c r="AA9" s="23">
        <v>5000</v>
      </c>
      <c r="AB9" s="13"/>
      <c r="AC9" s="23">
        <v>5000</v>
      </c>
      <c r="AD9" s="13"/>
      <c r="AE9" s="23">
        <v>5000</v>
      </c>
      <c r="AF9" s="13"/>
      <c r="AG9" s="23">
        <f>ROUND(SUM(I9:AE9),5)</f>
        <v>556821.72</v>
      </c>
      <c r="AH9" s="13"/>
      <c r="AI9" s="23">
        <v>410000</v>
      </c>
      <c r="AJ9" s="13"/>
      <c r="AK9" s="23">
        <f>+AG9-AI9</f>
        <v>146821.71999999997</v>
      </c>
    </row>
    <row r="10" spans="1:37" x14ac:dyDescent="0.25">
      <c r="A10" s="1"/>
      <c r="B10" s="1"/>
      <c r="C10" s="1"/>
      <c r="D10" s="1"/>
      <c r="E10" s="1"/>
      <c r="F10" s="1" t="s">
        <v>21</v>
      </c>
      <c r="G10" s="1"/>
      <c r="H10" s="1"/>
      <c r="I10" s="13">
        <f>ROUND(SUM(I5:I9),5)</f>
        <v>193268.98</v>
      </c>
      <c r="J10" s="13"/>
      <c r="K10" s="13">
        <f>ROUND(SUM(K5:K9),5)</f>
        <v>127797.88</v>
      </c>
      <c r="L10" s="13"/>
      <c r="M10" s="13">
        <f>ROUND(SUM(M5:M9),5)</f>
        <v>306593.99</v>
      </c>
      <c r="N10" s="13"/>
      <c r="O10" s="13">
        <f>ROUND(SUM(O5:O9),5)</f>
        <v>191878.23</v>
      </c>
      <c r="P10" s="13"/>
      <c r="Q10" s="13">
        <f>ROUND(SUM(Q5:Q9),5)</f>
        <v>218050.47</v>
      </c>
      <c r="R10" s="13"/>
      <c r="S10" s="13">
        <f>ROUND(SUM(S5:S9),5)</f>
        <v>184521.18</v>
      </c>
      <c r="T10" s="13"/>
      <c r="U10" s="13">
        <f>ROUND(SUM(U5:U9),5)</f>
        <v>800274.31</v>
      </c>
      <c r="V10" s="13"/>
      <c r="W10" s="13">
        <f>ROUND(SUM(W5:W9),5)</f>
        <v>242319.43</v>
      </c>
      <c r="X10" s="13"/>
      <c r="Y10" s="13">
        <f>ROUND(SUM(Y5:Y9),5)</f>
        <v>31191.862499999999</v>
      </c>
      <c r="Z10" s="13"/>
      <c r="AA10" s="13">
        <f>ROUND(SUM(AA5:AA9),5)</f>
        <v>17250</v>
      </c>
      <c r="AB10" s="13"/>
      <c r="AC10" s="13">
        <f>ROUND(SUM(AC5:AC9),5)</f>
        <v>13480</v>
      </c>
      <c r="AD10" s="13"/>
      <c r="AE10" s="13">
        <f>ROUND(SUM(AE5:AE9),5)</f>
        <v>17510</v>
      </c>
      <c r="AF10" s="13"/>
      <c r="AG10" s="13">
        <f>ROUND(SUM(AG5:AG9),5)</f>
        <v>2344136.3325</v>
      </c>
      <c r="AH10" s="13"/>
      <c r="AI10" s="13">
        <f>ROUND(SUM(AI5:AI9),5)</f>
        <v>2202500</v>
      </c>
      <c r="AJ10" s="13"/>
      <c r="AK10" s="13">
        <f>ROUND(SUM(AK5:AK9),5)</f>
        <v>141636.33249999999</v>
      </c>
    </row>
    <row r="11" spans="1:37" x14ac:dyDescent="0.25">
      <c r="A11" s="1"/>
      <c r="B11" s="1"/>
      <c r="C11" s="1"/>
      <c r="D11" s="1"/>
      <c r="E11" s="1"/>
      <c r="F11" s="1" t="s">
        <v>22</v>
      </c>
      <c r="G11" s="1"/>
      <c r="H11" s="1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x14ac:dyDescent="0.25">
      <c r="A12" s="1"/>
      <c r="B12" s="1"/>
      <c r="C12" s="1"/>
      <c r="D12" s="1"/>
      <c r="E12" s="1"/>
      <c r="F12" s="1"/>
      <c r="G12" s="18" t="s">
        <v>23</v>
      </c>
      <c r="H12" s="18"/>
      <c r="I12" s="30">
        <v>0</v>
      </c>
      <c r="J12" s="30"/>
      <c r="K12" s="30">
        <v>0</v>
      </c>
      <c r="L12" s="30"/>
      <c r="M12" s="30">
        <v>0</v>
      </c>
      <c r="N12" s="30"/>
      <c r="O12" s="30">
        <v>0</v>
      </c>
      <c r="P12" s="30"/>
      <c r="Q12" s="30">
        <v>0</v>
      </c>
      <c r="R12" s="30"/>
      <c r="S12" s="30">
        <v>500</v>
      </c>
      <c r="T12" s="30"/>
      <c r="U12" s="30">
        <v>1000</v>
      </c>
      <c r="V12" s="30"/>
      <c r="W12" s="30">
        <v>500</v>
      </c>
      <c r="X12" s="30"/>
      <c r="Y12" s="30">
        <v>0</v>
      </c>
      <c r="Z12" s="30"/>
      <c r="AA12" s="30">
        <v>0</v>
      </c>
      <c r="AB12" s="30"/>
      <c r="AC12" s="30">
        <v>0</v>
      </c>
      <c r="AD12" s="30"/>
      <c r="AE12" s="30">
        <v>0</v>
      </c>
      <c r="AF12" s="30"/>
      <c r="AG12" s="30"/>
      <c r="AH12" s="13"/>
      <c r="AI12" s="13">
        <v>0</v>
      </c>
      <c r="AJ12" s="13"/>
      <c r="AK12" s="13">
        <f t="shared" ref="AK12:AK15" si="0">+AG12-AI12</f>
        <v>0</v>
      </c>
    </row>
    <row r="13" spans="1:37" x14ac:dyDescent="0.25">
      <c r="A13" s="1"/>
      <c r="B13" s="1"/>
      <c r="C13" s="1"/>
      <c r="D13" s="1"/>
      <c r="E13" s="1"/>
      <c r="F13" s="1"/>
      <c r="G13" s="1" t="s">
        <v>24</v>
      </c>
      <c r="H13" s="1"/>
      <c r="I13" s="13">
        <v>39510.42</v>
      </c>
      <c r="J13" s="13"/>
      <c r="K13" s="13">
        <v>10919</v>
      </c>
      <c r="L13" s="13"/>
      <c r="M13" s="13">
        <v>4733</v>
      </c>
      <c r="N13" s="13"/>
      <c r="O13" s="13">
        <v>2940</v>
      </c>
      <c r="P13" s="13"/>
      <c r="Q13" s="13">
        <v>3410</v>
      </c>
      <c r="R13" s="13"/>
      <c r="S13" s="13">
        <v>1574</v>
      </c>
      <c r="T13" s="13"/>
      <c r="U13" s="13">
        <v>1585</v>
      </c>
      <c r="V13" s="13"/>
      <c r="W13" s="13">
        <f>306+142</f>
        <v>448</v>
      </c>
      <c r="X13" s="13"/>
      <c r="Y13" s="13">
        <v>150</v>
      </c>
      <c r="Z13" s="13"/>
      <c r="AA13" s="13">
        <v>150</v>
      </c>
      <c r="AB13" s="13"/>
      <c r="AC13" s="13">
        <v>150</v>
      </c>
      <c r="AD13" s="13"/>
      <c r="AE13" s="13">
        <v>150</v>
      </c>
      <c r="AF13" s="13"/>
      <c r="AG13" s="13">
        <f>ROUND(SUM(I13:AE13),5)</f>
        <v>65719.42</v>
      </c>
      <c r="AH13" s="13"/>
      <c r="AI13" s="13">
        <v>90000</v>
      </c>
      <c r="AJ13" s="13"/>
      <c r="AK13" s="13">
        <f t="shared" si="0"/>
        <v>-24280.58</v>
      </c>
    </row>
    <row r="14" spans="1:37" x14ac:dyDescent="0.25">
      <c r="A14" s="1"/>
      <c r="B14" s="1"/>
      <c r="C14" s="1"/>
      <c r="D14" s="1"/>
      <c r="E14" s="1"/>
      <c r="F14" s="1"/>
      <c r="G14" s="18" t="s">
        <v>25</v>
      </c>
      <c r="H14" s="18"/>
      <c r="I14" s="30">
        <v>600</v>
      </c>
      <c r="J14" s="30"/>
      <c r="K14" s="30">
        <v>1092</v>
      </c>
      <c r="L14" s="30"/>
      <c r="M14" s="30">
        <v>0</v>
      </c>
      <c r="N14" s="30"/>
      <c r="O14" s="30">
        <v>0</v>
      </c>
      <c r="P14" s="30"/>
      <c r="Q14" s="30">
        <v>0</v>
      </c>
      <c r="R14" s="30"/>
      <c r="S14" s="30">
        <v>0</v>
      </c>
      <c r="T14" s="30"/>
      <c r="U14" s="30">
        <v>0</v>
      </c>
      <c r="V14" s="30"/>
      <c r="W14" s="30">
        <v>0</v>
      </c>
      <c r="X14" s="30"/>
      <c r="Y14" s="30">
        <v>0</v>
      </c>
      <c r="Z14" s="30"/>
      <c r="AA14" s="30">
        <v>0</v>
      </c>
      <c r="AB14" s="30"/>
      <c r="AC14" s="30">
        <v>0</v>
      </c>
      <c r="AD14" s="30"/>
      <c r="AE14" s="30">
        <v>0</v>
      </c>
      <c r="AF14" s="30"/>
      <c r="AG14" s="30"/>
      <c r="AH14" s="13"/>
      <c r="AI14" s="13">
        <v>0</v>
      </c>
      <c r="AJ14" s="13"/>
      <c r="AK14" s="13">
        <f t="shared" si="0"/>
        <v>0</v>
      </c>
    </row>
    <row r="15" spans="1:37" ht="15.75" thickBot="1" x14ac:dyDescent="0.3">
      <c r="A15" s="1"/>
      <c r="B15" s="1"/>
      <c r="C15" s="1"/>
      <c r="D15" s="1"/>
      <c r="E15" s="1"/>
      <c r="F15" s="1"/>
      <c r="G15" s="1" t="s">
        <v>26</v>
      </c>
      <c r="H15" s="1"/>
      <c r="I15" s="23">
        <v>46046</v>
      </c>
      <c r="J15" s="13"/>
      <c r="K15" s="23">
        <v>36864</v>
      </c>
      <c r="L15" s="13"/>
      <c r="M15" s="23">
        <v>7069</v>
      </c>
      <c r="N15" s="13"/>
      <c r="O15" s="23">
        <v>2778</v>
      </c>
      <c r="P15" s="13"/>
      <c r="Q15" s="23">
        <v>6109</v>
      </c>
      <c r="R15" s="13"/>
      <c r="S15" s="23">
        <v>9109</v>
      </c>
      <c r="T15" s="13"/>
      <c r="U15" s="23">
        <v>7316</v>
      </c>
      <c r="V15" s="13"/>
      <c r="W15" s="23">
        <v>8509</v>
      </c>
      <c r="X15" s="13"/>
      <c r="Y15" s="23">
        <v>218</v>
      </c>
      <c r="Z15" s="13"/>
      <c r="AA15" s="23">
        <v>218</v>
      </c>
      <c r="AB15" s="13"/>
      <c r="AC15" s="23">
        <v>218</v>
      </c>
      <c r="AD15" s="13"/>
      <c r="AE15" s="23">
        <v>218</v>
      </c>
      <c r="AF15" s="13"/>
      <c r="AG15" s="23">
        <f>ROUND(SUM(I15:AE15),5)</f>
        <v>124672</v>
      </c>
      <c r="AH15" s="13"/>
      <c r="AI15" s="23">
        <v>207500</v>
      </c>
      <c r="AJ15" s="13"/>
      <c r="AK15" s="23">
        <f t="shared" si="0"/>
        <v>-82828</v>
      </c>
    </row>
    <row r="16" spans="1:37" x14ac:dyDescent="0.25">
      <c r="A16" s="1"/>
      <c r="B16" s="1"/>
      <c r="C16" s="1"/>
      <c r="D16" s="1"/>
      <c r="E16" s="1"/>
      <c r="F16" s="1" t="s">
        <v>27</v>
      </c>
      <c r="G16" s="1"/>
      <c r="H16" s="1"/>
      <c r="I16" s="13">
        <f>ROUND(SUM(I11:I15),5)</f>
        <v>86156.42</v>
      </c>
      <c r="J16" s="13"/>
      <c r="K16" s="13">
        <f>ROUND(SUM(K11:K15),5)</f>
        <v>48875</v>
      </c>
      <c r="L16" s="13"/>
      <c r="M16" s="13">
        <f>ROUND(SUM(M11:M15),5)</f>
        <v>11802</v>
      </c>
      <c r="N16" s="13"/>
      <c r="O16" s="13">
        <f>ROUND(SUM(O11:O15),5)</f>
        <v>5718</v>
      </c>
      <c r="P16" s="13"/>
      <c r="Q16" s="13">
        <f>ROUND(SUM(Q11:Q15),5)</f>
        <v>9519</v>
      </c>
      <c r="R16" s="13"/>
      <c r="S16" s="13">
        <f>ROUND(SUM(S11:S15),5)</f>
        <v>11183</v>
      </c>
      <c r="T16" s="13"/>
      <c r="U16" s="13">
        <f>ROUND(SUM(U11:U15),5)</f>
        <v>9901</v>
      </c>
      <c r="V16" s="13"/>
      <c r="W16" s="13">
        <f>ROUND(SUM(W11:W15),5)</f>
        <v>9457</v>
      </c>
      <c r="X16" s="13"/>
      <c r="Y16" s="13">
        <f>ROUND(SUM(Y11:Y15),5)</f>
        <v>368</v>
      </c>
      <c r="Z16" s="13"/>
      <c r="AA16" s="13">
        <f>ROUND(SUM(AA11:AA15),5)</f>
        <v>368</v>
      </c>
      <c r="AB16" s="13"/>
      <c r="AC16" s="13">
        <f>ROUND(SUM(AC11:AC15),5)</f>
        <v>368</v>
      </c>
      <c r="AD16" s="13"/>
      <c r="AE16" s="13">
        <f>ROUND(SUM(AE11:AE15),5)</f>
        <v>368</v>
      </c>
      <c r="AF16" s="13"/>
      <c r="AG16" s="13">
        <f>ROUND(SUM(AG11:AG15),5)</f>
        <v>190391.42</v>
      </c>
      <c r="AH16" s="13"/>
      <c r="AI16" s="13">
        <f>ROUND(SUM(AI11:AI15),5)</f>
        <v>297500</v>
      </c>
      <c r="AJ16" s="13"/>
      <c r="AK16" s="13">
        <f>ROUND(SUM(AK11:AK15),5)</f>
        <v>-107108.58</v>
      </c>
    </row>
    <row r="17" spans="1:37" x14ac:dyDescent="0.25">
      <c r="A17" s="1"/>
      <c r="B17" s="1"/>
      <c r="C17" s="1"/>
      <c r="D17" s="1"/>
      <c r="E17" s="1"/>
      <c r="F17" s="1" t="s">
        <v>28</v>
      </c>
      <c r="G17" s="1"/>
      <c r="H17" s="1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</row>
    <row r="18" spans="1:37" x14ac:dyDescent="0.25">
      <c r="A18" s="1"/>
      <c r="B18" s="1"/>
      <c r="C18" s="1"/>
      <c r="D18" s="1"/>
      <c r="E18" s="1"/>
      <c r="F18" s="1"/>
      <c r="G18" s="1" t="s">
        <v>29</v>
      </c>
      <c r="H18" s="1"/>
      <c r="I18" s="13">
        <v>47550</v>
      </c>
      <c r="J18" s="13"/>
      <c r="K18" s="13">
        <v>269386.5</v>
      </c>
      <c r="L18" s="13"/>
      <c r="M18" s="13">
        <v>57536.5</v>
      </c>
      <c r="N18" s="13"/>
      <c r="O18" s="13">
        <v>13425</v>
      </c>
      <c r="P18" s="13"/>
      <c r="Q18" s="13">
        <v>2475</v>
      </c>
      <c r="R18" s="13"/>
      <c r="S18" s="13">
        <v>100</v>
      </c>
      <c r="T18" s="13"/>
      <c r="U18" s="13">
        <v>0</v>
      </c>
      <c r="V18" s="13"/>
      <c r="W18" s="13">
        <v>0</v>
      </c>
      <c r="X18" s="13"/>
      <c r="Y18" s="13">
        <v>0</v>
      </c>
      <c r="Z18" s="13"/>
      <c r="AA18" s="13">
        <v>0</v>
      </c>
      <c r="AB18" s="13"/>
      <c r="AC18" s="13">
        <v>0</v>
      </c>
      <c r="AD18" s="13"/>
      <c r="AE18" s="13">
        <v>0</v>
      </c>
      <c r="AF18" s="13"/>
      <c r="AG18" s="13">
        <f>ROUND(SUM(I18:AE18),5)</f>
        <v>390473</v>
      </c>
      <c r="AH18" s="13"/>
      <c r="AI18" s="13">
        <v>330000</v>
      </c>
      <c r="AJ18" s="13"/>
      <c r="AK18" s="13">
        <f t="shared" ref="AK18:AK20" si="1">+AG18-AI18</f>
        <v>60473</v>
      </c>
    </row>
    <row r="19" spans="1:37" x14ac:dyDescent="0.25">
      <c r="A19" s="1"/>
      <c r="B19" s="1"/>
      <c r="C19" s="1"/>
      <c r="D19" s="1"/>
      <c r="E19" s="1"/>
      <c r="F19" s="1"/>
      <c r="G19" s="1" t="s">
        <v>30</v>
      </c>
      <c r="H19" s="1"/>
      <c r="I19" s="13">
        <v>0</v>
      </c>
      <c r="J19" s="13"/>
      <c r="K19" s="13">
        <v>6451.1</v>
      </c>
      <c r="L19" s="13"/>
      <c r="M19" s="13">
        <v>87294.5</v>
      </c>
      <c r="N19" s="13"/>
      <c r="O19" s="13">
        <v>147047.70000000001</v>
      </c>
      <c r="P19" s="13"/>
      <c r="Q19" s="13">
        <v>207388.2</v>
      </c>
      <c r="R19" s="13"/>
      <c r="S19" s="13">
        <v>173008.05</v>
      </c>
      <c r="T19" s="13"/>
      <c r="U19" s="13">
        <v>57805.1</v>
      </c>
      <c r="V19" s="13"/>
      <c r="W19" s="13">
        <v>0</v>
      </c>
      <c r="X19" s="13"/>
      <c r="Y19" s="13">
        <v>0</v>
      </c>
      <c r="Z19" s="13"/>
      <c r="AA19" s="13">
        <v>0</v>
      </c>
      <c r="AB19" s="13"/>
      <c r="AC19" s="13">
        <v>0</v>
      </c>
      <c r="AD19" s="13"/>
      <c r="AE19" s="13">
        <v>0</v>
      </c>
      <c r="AF19" s="13"/>
      <c r="AG19" s="13">
        <f>ROUND(SUM(I19:AE19),5)</f>
        <v>678994.65</v>
      </c>
      <c r="AH19" s="13"/>
      <c r="AI19" s="13">
        <v>600000</v>
      </c>
      <c r="AJ19" s="13"/>
      <c r="AK19" s="13">
        <f t="shared" si="1"/>
        <v>78994.650000000023</v>
      </c>
    </row>
    <row r="20" spans="1:37" ht="15.75" thickBot="1" x14ac:dyDescent="0.3">
      <c r="A20" s="1"/>
      <c r="B20" s="1"/>
      <c r="C20" s="1"/>
      <c r="D20" s="1"/>
      <c r="E20" s="1"/>
      <c r="F20" s="1"/>
      <c r="G20" s="1" t="s">
        <v>31</v>
      </c>
      <c r="H20" s="1"/>
      <c r="I20" s="23">
        <v>0</v>
      </c>
      <c r="J20" s="13"/>
      <c r="K20" s="23">
        <v>0</v>
      </c>
      <c r="L20" s="13"/>
      <c r="M20" s="23">
        <v>37616.910000000003</v>
      </c>
      <c r="N20" s="13"/>
      <c r="O20" s="23">
        <v>110991.86</v>
      </c>
      <c r="P20" s="13"/>
      <c r="Q20" s="23">
        <v>132356.99</v>
      </c>
      <c r="R20" s="13"/>
      <c r="S20" s="23">
        <v>79585.649999999994</v>
      </c>
      <c r="T20" s="13"/>
      <c r="U20" s="23">
        <v>26922.9</v>
      </c>
      <c r="V20" s="13"/>
      <c r="W20" s="23">
        <v>0</v>
      </c>
      <c r="X20" s="13"/>
      <c r="Y20" s="23">
        <v>0</v>
      </c>
      <c r="Z20" s="13"/>
      <c r="AA20" s="23">
        <v>0</v>
      </c>
      <c r="AB20" s="13"/>
      <c r="AC20" s="23">
        <v>0</v>
      </c>
      <c r="AD20" s="13"/>
      <c r="AE20" s="23">
        <v>0</v>
      </c>
      <c r="AF20" s="13"/>
      <c r="AG20" s="23">
        <f>ROUND(SUM(I20:AE20),5)</f>
        <v>387474.31</v>
      </c>
      <c r="AH20" s="13"/>
      <c r="AI20" s="23">
        <v>410000</v>
      </c>
      <c r="AJ20" s="13"/>
      <c r="AK20" s="23">
        <f t="shared" si="1"/>
        <v>-22525.690000000002</v>
      </c>
    </row>
    <row r="21" spans="1:37" x14ac:dyDescent="0.25">
      <c r="A21" s="1"/>
      <c r="B21" s="1"/>
      <c r="C21" s="1"/>
      <c r="D21" s="1"/>
      <c r="E21" s="1"/>
      <c r="F21" s="1" t="s">
        <v>32</v>
      </c>
      <c r="G21" s="1"/>
      <c r="H21" s="1"/>
      <c r="I21" s="13">
        <f>ROUND(SUM(I17:I20),5)</f>
        <v>47550</v>
      </c>
      <c r="J21" s="13"/>
      <c r="K21" s="13">
        <f>ROUND(SUM(K17:K20),5)</f>
        <v>275837.59999999998</v>
      </c>
      <c r="L21" s="13"/>
      <c r="M21" s="13">
        <f>ROUND(SUM(M17:M20),5)</f>
        <v>182447.91</v>
      </c>
      <c r="N21" s="13"/>
      <c r="O21" s="13">
        <f>ROUND(SUM(O17:O20),5)</f>
        <v>271464.56</v>
      </c>
      <c r="P21" s="13"/>
      <c r="Q21" s="13">
        <f>ROUND(SUM(Q17:Q20),5)</f>
        <v>342220.19</v>
      </c>
      <c r="R21" s="13"/>
      <c r="S21" s="13">
        <f>ROUND(SUM(S17:S20),5)</f>
        <v>252693.7</v>
      </c>
      <c r="T21" s="13"/>
      <c r="U21" s="13">
        <f>ROUND(SUM(U17:U20),5)</f>
        <v>84728</v>
      </c>
      <c r="V21" s="13"/>
      <c r="W21" s="13">
        <f>ROUND(SUM(W17:W20),5)</f>
        <v>0</v>
      </c>
      <c r="X21" s="13"/>
      <c r="Y21" s="13">
        <f>ROUND(SUM(Y17:Y20),5)</f>
        <v>0</v>
      </c>
      <c r="Z21" s="13"/>
      <c r="AA21" s="13">
        <f>ROUND(SUM(AA17:AA20),5)</f>
        <v>0</v>
      </c>
      <c r="AB21" s="13"/>
      <c r="AC21" s="13">
        <f>ROUND(SUM(AC17:AC20),5)</f>
        <v>0</v>
      </c>
      <c r="AD21" s="13"/>
      <c r="AE21" s="13">
        <f>ROUND(SUM(AE17:AE20),5)</f>
        <v>0</v>
      </c>
      <c r="AF21" s="13"/>
      <c r="AG21" s="13">
        <f>ROUND(SUM(AG17:AG20),5)</f>
        <v>1456941.96</v>
      </c>
      <c r="AH21" s="13"/>
      <c r="AI21" s="13">
        <f>ROUND(SUM(AI17:AI20),5)</f>
        <v>1340000</v>
      </c>
      <c r="AJ21" s="13"/>
      <c r="AK21" s="13">
        <f>ROUND(SUM(AK17:AK20),5)</f>
        <v>116941.96</v>
      </c>
    </row>
    <row r="22" spans="1:37" x14ac:dyDescent="0.25">
      <c r="A22" s="1"/>
      <c r="B22" s="1"/>
      <c r="C22" s="1"/>
      <c r="D22" s="1"/>
      <c r="E22" s="1" t="s">
        <v>33</v>
      </c>
      <c r="F22" s="1"/>
      <c r="G22" s="1"/>
      <c r="H22" s="1"/>
      <c r="I22" s="13">
        <f>ROUND(I4+I10+I16+SUM(I21:I21),5)</f>
        <v>326975.40000000002</v>
      </c>
      <c r="J22" s="13"/>
      <c r="K22" s="13">
        <f>ROUND(K4+K10+K16+SUM(K21:K21),5)</f>
        <v>452510.48</v>
      </c>
      <c r="L22" s="13"/>
      <c r="M22" s="13">
        <f>ROUND(M4+M10+M16+SUM(M21:M21),5)</f>
        <v>500843.9</v>
      </c>
      <c r="N22" s="13"/>
      <c r="O22" s="13">
        <f>ROUND(O4+O10+O16+SUM(O21:O21),5)</f>
        <v>469060.79</v>
      </c>
      <c r="P22" s="13"/>
      <c r="Q22" s="13">
        <f>ROUND(Q4+Q10+Q16+SUM(Q21:Q21),5)</f>
        <v>569789.66</v>
      </c>
      <c r="R22" s="13"/>
      <c r="S22" s="13">
        <f>ROUND(S4+S10+S16+SUM(S21:S21),5)</f>
        <v>448397.88</v>
      </c>
      <c r="T22" s="13"/>
      <c r="U22" s="13">
        <f>ROUND(U4+U10+U16+SUM(U21:U21),5)</f>
        <v>894903.31</v>
      </c>
      <c r="V22" s="13"/>
      <c r="W22" s="13">
        <f>ROUND(W4+W10+W16+SUM(W21:W21),5)</f>
        <v>251776.43</v>
      </c>
      <c r="X22" s="13"/>
      <c r="Y22" s="13">
        <f>ROUND(Y4+Y10+Y16+SUM(Y21:Y21),5)</f>
        <v>31559.862499999999</v>
      </c>
      <c r="Z22" s="13"/>
      <c r="AA22" s="13">
        <f>ROUND(AA4+AA10+AA16+SUM(AA21:AA21),5)</f>
        <v>17618</v>
      </c>
      <c r="AB22" s="13"/>
      <c r="AC22" s="13">
        <f>ROUND(AC4+AC10+AC16+SUM(AC21:AC21),5)</f>
        <v>13848</v>
      </c>
      <c r="AD22" s="13"/>
      <c r="AE22" s="13">
        <f>ROUND(AE4+AE10+AE16+SUM(AE21:AE21),5)</f>
        <v>17878</v>
      </c>
      <c r="AF22" s="13"/>
      <c r="AG22" s="13">
        <f>ROUND(AG4+AG10+AG16+SUM(AG21:AG21),5)</f>
        <v>3991469.7124999999</v>
      </c>
      <c r="AH22" s="13"/>
      <c r="AI22" s="13">
        <f>ROUND(AI4+AI10+AI16+SUM(AI21:AI21),5)</f>
        <v>3840000</v>
      </c>
      <c r="AJ22" s="13"/>
      <c r="AK22" s="13">
        <f>ROUND(AK4+AK10+AK16+SUM(AK21:AK21),5)</f>
        <v>151469.71249999999</v>
      </c>
    </row>
    <row r="23" spans="1:37" x14ac:dyDescent="0.25">
      <c r="A23" s="1"/>
      <c r="B23" s="1"/>
      <c r="C23" s="1"/>
      <c r="D23" s="1"/>
      <c r="E23" s="1" t="s">
        <v>34</v>
      </c>
      <c r="F23" s="1"/>
      <c r="G23" s="1"/>
      <c r="H23" s="1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</row>
    <row r="24" spans="1:37" x14ac:dyDescent="0.25">
      <c r="A24" s="1"/>
      <c r="B24" s="1"/>
      <c r="C24" s="1"/>
      <c r="D24" s="1"/>
      <c r="E24" s="1"/>
      <c r="F24" s="1" t="s">
        <v>35</v>
      </c>
      <c r="G24" s="1"/>
      <c r="H24" s="1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</row>
    <row r="25" spans="1:37" x14ac:dyDescent="0.25">
      <c r="A25" s="1"/>
      <c r="B25" s="1"/>
      <c r="C25" s="1"/>
      <c r="D25" s="1"/>
      <c r="E25" s="1"/>
      <c r="F25" s="1"/>
      <c r="G25" s="1" t="s">
        <v>36</v>
      </c>
      <c r="H25" s="1"/>
      <c r="I25" s="13">
        <v>1455</v>
      </c>
      <c r="J25" s="13"/>
      <c r="K25" s="13">
        <v>4300</v>
      </c>
      <c r="L25" s="13"/>
      <c r="M25" s="13">
        <v>27288.95</v>
      </c>
      <c r="N25" s="13"/>
      <c r="O25" s="13">
        <v>29176.15</v>
      </c>
      <c r="P25" s="13"/>
      <c r="Q25" s="13">
        <v>39038.51</v>
      </c>
      <c r="R25" s="13"/>
      <c r="S25" s="13">
        <v>24635.61</v>
      </c>
      <c r="T25" s="13"/>
      <c r="U25" s="13">
        <v>5047.42</v>
      </c>
      <c r="V25" s="13"/>
      <c r="W25" s="13">
        <v>6333</v>
      </c>
      <c r="X25" s="13"/>
      <c r="Y25" s="13">
        <v>2514</v>
      </c>
      <c r="Z25" s="13"/>
      <c r="AA25" s="13">
        <v>2500</v>
      </c>
      <c r="AB25" s="13"/>
      <c r="AC25" s="13">
        <v>2500</v>
      </c>
      <c r="AD25" s="13"/>
      <c r="AE25" s="13">
        <v>2500</v>
      </c>
      <c r="AF25" s="13"/>
      <c r="AG25" s="13">
        <f>ROUND(SUM(I25:AE25),5)</f>
        <v>147288.64000000001</v>
      </c>
      <c r="AH25" s="13"/>
      <c r="AI25" s="13">
        <v>250000</v>
      </c>
      <c r="AJ25" s="13"/>
      <c r="AK25" s="13">
        <f t="shared" ref="AK25:AK26" si="2">+AG25-AI25</f>
        <v>-102711.35999999999</v>
      </c>
    </row>
    <row r="26" spans="1:37" ht="15.75" thickBot="1" x14ac:dyDescent="0.3">
      <c r="A26" s="1"/>
      <c r="B26" s="1"/>
      <c r="C26" s="1"/>
      <c r="D26" s="1"/>
      <c r="E26" s="1"/>
      <c r="F26" s="1"/>
      <c r="G26" s="18" t="s">
        <v>37</v>
      </c>
      <c r="H26" s="18"/>
      <c r="I26" s="31">
        <v>171.5</v>
      </c>
      <c r="J26" s="30"/>
      <c r="K26" s="31">
        <v>155.78</v>
      </c>
      <c r="L26" s="30"/>
      <c r="M26" s="31">
        <v>0</v>
      </c>
      <c r="N26" s="30"/>
      <c r="O26" s="31">
        <v>395</v>
      </c>
      <c r="P26" s="30"/>
      <c r="Q26" s="31">
        <v>125</v>
      </c>
      <c r="R26" s="30"/>
      <c r="S26" s="31">
        <v>162.5</v>
      </c>
      <c r="T26" s="30"/>
      <c r="U26" s="31">
        <v>180</v>
      </c>
      <c r="V26" s="30"/>
      <c r="W26" s="31">
        <v>270</v>
      </c>
      <c r="X26" s="30"/>
      <c r="Y26" s="31">
        <v>0</v>
      </c>
      <c r="Z26" s="30"/>
      <c r="AA26" s="31">
        <v>0</v>
      </c>
      <c r="AB26" s="30"/>
      <c r="AC26" s="31">
        <v>0</v>
      </c>
      <c r="AD26" s="30"/>
      <c r="AE26" s="31">
        <v>0</v>
      </c>
      <c r="AF26" s="30"/>
      <c r="AG26" s="31"/>
      <c r="AH26" s="13"/>
      <c r="AI26" s="23">
        <v>0</v>
      </c>
      <c r="AJ26" s="13"/>
      <c r="AK26" s="23">
        <f t="shared" si="2"/>
        <v>0</v>
      </c>
    </row>
    <row r="27" spans="1:37" x14ac:dyDescent="0.25">
      <c r="A27" s="1"/>
      <c r="B27" s="1"/>
      <c r="C27" s="1"/>
      <c r="D27" s="1"/>
      <c r="E27" s="1"/>
      <c r="F27" s="1" t="s">
        <v>38</v>
      </c>
      <c r="G27" s="1"/>
      <c r="H27" s="1"/>
      <c r="I27" s="13">
        <f>ROUND(SUM(I24:I26),5)</f>
        <v>1626.5</v>
      </c>
      <c r="J27" s="13"/>
      <c r="K27" s="13">
        <f>ROUND(SUM(K24:K26),5)</f>
        <v>4455.78</v>
      </c>
      <c r="L27" s="13"/>
      <c r="M27" s="13">
        <f>ROUND(SUM(M24:M26),5)</f>
        <v>27288.95</v>
      </c>
      <c r="N27" s="13"/>
      <c r="O27" s="13">
        <f>ROUND(SUM(O24:O26),5)</f>
        <v>29571.15</v>
      </c>
      <c r="P27" s="13"/>
      <c r="Q27" s="13">
        <f>ROUND(SUM(Q24:Q26),5)</f>
        <v>39163.51</v>
      </c>
      <c r="R27" s="13"/>
      <c r="S27" s="13">
        <f>ROUND(SUM(S24:S26),5)</f>
        <v>24798.11</v>
      </c>
      <c r="T27" s="13"/>
      <c r="U27" s="13">
        <f>ROUND(SUM(U24:U26),5)</f>
        <v>5227.42</v>
      </c>
      <c r="V27" s="13"/>
      <c r="W27" s="13">
        <f>ROUND(SUM(W24:W26),5)</f>
        <v>6603</v>
      </c>
      <c r="X27" s="13"/>
      <c r="Y27" s="13">
        <f>ROUND(SUM(Y24:Y26),5)</f>
        <v>2514</v>
      </c>
      <c r="Z27" s="13"/>
      <c r="AA27" s="13">
        <f>ROUND(SUM(AA24:AA26),5)</f>
        <v>2500</v>
      </c>
      <c r="AB27" s="13"/>
      <c r="AC27" s="13">
        <f>ROUND(SUM(AC24:AC26),5)</f>
        <v>2500</v>
      </c>
      <c r="AD27" s="13"/>
      <c r="AE27" s="13">
        <f>ROUND(SUM(AE24:AE26),5)</f>
        <v>2500</v>
      </c>
      <c r="AF27" s="13"/>
      <c r="AG27" s="13">
        <f>ROUND(SUM(AG24:AG26),5)</f>
        <v>147288.64000000001</v>
      </c>
      <c r="AH27" s="13"/>
      <c r="AI27" s="13">
        <f>ROUND(SUM(AI24:AI26),5)</f>
        <v>250000</v>
      </c>
      <c r="AJ27" s="13"/>
      <c r="AK27" s="13">
        <f>ROUND(SUM(AK24:AK26),5)</f>
        <v>-102711.36</v>
      </c>
    </row>
    <row r="28" spans="1:37" x14ac:dyDescent="0.25">
      <c r="A28" s="1"/>
      <c r="B28" s="1"/>
      <c r="C28" s="1"/>
      <c r="D28" s="1"/>
      <c r="E28" s="1"/>
      <c r="F28" s="1" t="s">
        <v>39</v>
      </c>
      <c r="G28" s="1"/>
      <c r="H28" s="1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</row>
    <row r="29" spans="1:37" x14ac:dyDescent="0.25">
      <c r="A29" s="1"/>
      <c r="B29" s="1"/>
      <c r="C29" s="1"/>
      <c r="D29" s="1"/>
      <c r="E29" s="1"/>
      <c r="F29" s="1"/>
      <c r="G29" s="1" t="s">
        <v>40</v>
      </c>
      <c r="H29" s="1"/>
      <c r="I29" s="13">
        <v>2634</v>
      </c>
      <c r="J29" s="13"/>
      <c r="K29" s="13">
        <v>1962</v>
      </c>
      <c r="L29" s="13"/>
      <c r="M29" s="13">
        <v>4097</v>
      </c>
      <c r="N29" s="13"/>
      <c r="O29" s="13">
        <v>8035.33</v>
      </c>
      <c r="P29" s="13"/>
      <c r="Q29" s="13">
        <v>5683.27</v>
      </c>
      <c r="R29" s="13"/>
      <c r="S29" s="13">
        <v>4931.67</v>
      </c>
      <c r="T29" s="13"/>
      <c r="U29" s="13">
        <v>10256.200000000001</v>
      </c>
      <c r="V29" s="13"/>
      <c r="W29" s="13">
        <v>4166</v>
      </c>
      <c r="X29" s="13"/>
      <c r="Y29" s="13">
        <v>2500</v>
      </c>
      <c r="Z29" s="13"/>
      <c r="AA29" s="13">
        <v>2500</v>
      </c>
      <c r="AB29" s="13"/>
      <c r="AC29" s="13">
        <v>2500</v>
      </c>
      <c r="AD29" s="13"/>
      <c r="AE29" s="13">
        <v>2500</v>
      </c>
      <c r="AF29" s="13"/>
      <c r="AG29" s="13">
        <f>ROUND(SUM(I29:AE29),5)</f>
        <v>51765.47</v>
      </c>
      <c r="AH29" s="13"/>
      <c r="AI29" s="13">
        <v>70000</v>
      </c>
      <c r="AJ29" s="13"/>
      <c r="AK29" s="13">
        <f t="shared" ref="AK29:AK31" si="3">+AG29-AI29</f>
        <v>-18234.53</v>
      </c>
    </row>
    <row r="30" spans="1:37" x14ac:dyDescent="0.25">
      <c r="A30" s="1"/>
      <c r="B30" s="1"/>
      <c r="C30" s="1"/>
      <c r="D30" s="1"/>
      <c r="E30" s="1"/>
      <c r="F30" s="1"/>
      <c r="G30" s="1" t="s">
        <v>41</v>
      </c>
      <c r="H30" s="1"/>
      <c r="I30" s="13">
        <v>0</v>
      </c>
      <c r="J30" s="13"/>
      <c r="K30" s="13">
        <v>1165.25</v>
      </c>
      <c r="L30" s="13"/>
      <c r="M30" s="13">
        <v>1471.25</v>
      </c>
      <c r="N30" s="13"/>
      <c r="O30" s="13">
        <v>3144.25</v>
      </c>
      <c r="P30" s="13"/>
      <c r="Q30" s="13">
        <v>1861.25</v>
      </c>
      <c r="R30" s="13"/>
      <c r="S30" s="13">
        <v>1463.26</v>
      </c>
      <c r="T30" s="13"/>
      <c r="U30" s="13">
        <v>812.75</v>
      </c>
      <c r="V30" s="13"/>
      <c r="W30" s="13">
        <v>1698.25</v>
      </c>
      <c r="X30" s="13"/>
      <c r="Y30" s="13">
        <v>1000</v>
      </c>
      <c r="Z30" s="13"/>
      <c r="AA30" s="13">
        <v>1000</v>
      </c>
      <c r="AB30" s="13"/>
      <c r="AC30" s="13">
        <v>1000</v>
      </c>
      <c r="AD30" s="13"/>
      <c r="AE30" s="13">
        <v>1000</v>
      </c>
      <c r="AF30" s="13"/>
      <c r="AG30" s="13">
        <f>ROUND(SUM(I30:AE30),5)</f>
        <v>15616.26</v>
      </c>
      <c r="AH30" s="13"/>
      <c r="AI30" s="13">
        <v>15000</v>
      </c>
      <c r="AJ30" s="13"/>
      <c r="AK30" s="13">
        <f t="shared" si="3"/>
        <v>616.26000000000022</v>
      </c>
    </row>
    <row r="31" spans="1:37" ht="15.75" thickBot="1" x14ac:dyDescent="0.3">
      <c r="A31" s="1"/>
      <c r="B31" s="1"/>
      <c r="C31" s="1"/>
      <c r="D31" s="1"/>
      <c r="E31" s="1"/>
      <c r="F31" s="1"/>
      <c r="G31" s="1" t="s">
        <v>42</v>
      </c>
      <c r="H31" s="1"/>
      <c r="I31" s="13">
        <v>0</v>
      </c>
      <c r="J31" s="13"/>
      <c r="K31" s="13">
        <v>573</v>
      </c>
      <c r="L31" s="13"/>
      <c r="M31" s="13">
        <v>764.75</v>
      </c>
      <c r="N31" s="13"/>
      <c r="O31" s="13">
        <v>1165</v>
      </c>
      <c r="P31" s="13"/>
      <c r="Q31" s="13">
        <v>893</v>
      </c>
      <c r="R31" s="13"/>
      <c r="S31" s="13">
        <v>2428.25</v>
      </c>
      <c r="T31" s="13"/>
      <c r="U31" s="13">
        <v>485</v>
      </c>
      <c r="V31" s="13"/>
      <c r="W31" s="13">
        <v>483.66</v>
      </c>
      <c r="X31" s="13"/>
      <c r="Y31" s="13">
        <v>250</v>
      </c>
      <c r="Z31" s="13"/>
      <c r="AA31" s="13">
        <v>250</v>
      </c>
      <c r="AB31" s="13"/>
      <c r="AC31" s="13">
        <v>250</v>
      </c>
      <c r="AD31" s="13"/>
      <c r="AE31" s="13">
        <v>250</v>
      </c>
      <c r="AF31" s="13"/>
      <c r="AG31" s="13">
        <f>ROUND(SUM(I31:AE31),5)</f>
        <v>7792.66</v>
      </c>
      <c r="AH31" s="13"/>
      <c r="AI31" s="13">
        <v>5000</v>
      </c>
      <c r="AJ31" s="13"/>
      <c r="AK31" s="13">
        <f t="shared" si="3"/>
        <v>2792.66</v>
      </c>
    </row>
    <row r="32" spans="1:37" ht="15.75" thickBot="1" x14ac:dyDescent="0.3">
      <c r="A32" s="1"/>
      <c r="B32" s="1"/>
      <c r="C32" s="1"/>
      <c r="D32" s="1"/>
      <c r="E32" s="1"/>
      <c r="F32" s="1" t="s">
        <v>43</v>
      </c>
      <c r="G32" s="1"/>
      <c r="H32" s="1"/>
      <c r="I32" s="24">
        <f>ROUND(SUM(I28:I31),5)</f>
        <v>2634</v>
      </c>
      <c r="J32" s="13"/>
      <c r="K32" s="24">
        <f>ROUND(SUM(K28:K31),5)</f>
        <v>3700.25</v>
      </c>
      <c r="L32" s="13"/>
      <c r="M32" s="24">
        <f>ROUND(SUM(M28:M31),5)</f>
        <v>6333</v>
      </c>
      <c r="N32" s="13"/>
      <c r="O32" s="24">
        <f>ROUND(SUM(O28:O31),5)</f>
        <v>12344.58</v>
      </c>
      <c r="P32" s="13"/>
      <c r="Q32" s="24">
        <f>ROUND(SUM(Q28:Q31),5)</f>
        <v>8437.52</v>
      </c>
      <c r="R32" s="13"/>
      <c r="S32" s="24">
        <f>ROUND(SUM(S28:S31),5)</f>
        <v>8823.18</v>
      </c>
      <c r="T32" s="13"/>
      <c r="U32" s="24">
        <f>ROUND(SUM(U28:U31),5)</f>
        <v>11553.95</v>
      </c>
      <c r="V32" s="13"/>
      <c r="W32" s="24">
        <f>ROUND(SUM(W28:W31),5)</f>
        <v>6347.91</v>
      </c>
      <c r="X32" s="13"/>
      <c r="Y32" s="24">
        <f>ROUND(SUM(Y28:Y31),5)</f>
        <v>3750</v>
      </c>
      <c r="Z32" s="13"/>
      <c r="AA32" s="24">
        <f>ROUND(SUM(AA28:AA31),5)</f>
        <v>3750</v>
      </c>
      <c r="AB32" s="13"/>
      <c r="AC32" s="24">
        <f>ROUND(SUM(AC28:AC31),5)</f>
        <v>3750</v>
      </c>
      <c r="AD32" s="13"/>
      <c r="AE32" s="24">
        <f>ROUND(SUM(AE28:AE31),5)</f>
        <v>3750</v>
      </c>
      <c r="AF32" s="13"/>
      <c r="AG32" s="24">
        <f>ROUND(SUM(AG28:AG31),5)</f>
        <v>75174.39</v>
      </c>
      <c r="AH32" s="13"/>
      <c r="AI32" s="24">
        <f>ROUND(SUM(AI28:AI31),5)</f>
        <v>90000</v>
      </c>
      <c r="AJ32" s="13"/>
      <c r="AK32" s="24">
        <f>ROUND(SUM(AK28:AK31),5)</f>
        <v>-14825.61</v>
      </c>
    </row>
    <row r="33" spans="1:37" x14ac:dyDescent="0.25">
      <c r="A33" s="1"/>
      <c r="B33" s="1"/>
      <c r="C33" s="1"/>
      <c r="D33" s="1"/>
      <c r="E33" s="1" t="s">
        <v>44</v>
      </c>
      <c r="F33" s="1"/>
      <c r="G33" s="1"/>
      <c r="H33" s="1"/>
      <c r="I33" s="13">
        <f>ROUND(I23+I27+I32,5)</f>
        <v>4260.5</v>
      </c>
      <c r="J33" s="13"/>
      <c r="K33" s="13">
        <f>ROUND(K23+K27+K32,5)</f>
        <v>8156.03</v>
      </c>
      <c r="L33" s="13"/>
      <c r="M33" s="13">
        <f>ROUND(M23+M27+M32,5)</f>
        <v>33621.949999999997</v>
      </c>
      <c r="N33" s="13"/>
      <c r="O33" s="13">
        <f>ROUND(O23+O27+O32,5)</f>
        <v>41915.730000000003</v>
      </c>
      <c r="P33" s="13"/>
      <c r="Q33" s="13">
        <f>ROUND(Q23+Q27+Q32,5)</f>
        <v>47601.03</v>
      </c>
      <c r="R33" s="13"/>
      <c r="S33" s="13">
        <f>ROUND(S23+S27+S32,5)</f>
        <v>33621.29</v>
      </c>
      <c r="T33" s="13"/>
      <c r="U33" s="13">
        <f>ROUND(U23+U27+U32,5)</f>
        <v>16781.37</v>
      </c>
      <c r="V33" s="13"/>
      <c r="W33" s="13">
        <f>ROUND(W23+W27+W32,5)</f>
        <v>12950.91</v>
      </c>
      <c r="X33" s="13"/>
      <c r="Y33" s="13">
        <f>ROUND(Y23+Y27+Y32,5)</f>
        <v>6264</v>
      </c>
      <c r="Z33" s="13"/>
      <c r="AA33" s="13">
        <f>ROUND(AA23+AA27+AA32,5)</f>
        <v>6250</v>
      </c>
      <c r="AB33" s="13"/>
      <c r="AC33" s="13">
        <f>ROUND(AC23+AC27+AC32,5)</f>
        <v>6250</v>
      </c>
      <c r="AD33" s="13"/>
      <c r="AE33" s="13">
        <f>ROUND(AE23+AE27+AE32,5)</f>
        <v>6250</v>
      </c>
      <c r="AF33" s="13"/>
      <c r="AG33" s="13">
        <f>ROUND(AG23+AG27+AG32,5)</f>
        <v>222463.03</v>
      </c>
      <c r="AH33" s="13"/>
      <c r="AI33" s="13">
        <f>ROUND(AI23+AI27+AI32,5)</f>
        <v>340000</v>
      </c>
      <c r="AJ33" s="13"/>
      <c r="AK33" s="13">
        <f>ROUND(AK23+AK27+AK32,5)</f>
        <v>-117536.97</v>
      </c>
    </row>
    <row r="34" spans="1:37" x14ac:dyDescent="0.25">
      <c r="A34" s="1"/>
      <c r="B34" s="1"/>
      <c r="C34" s="1"/>
      <c r="D34" s="1"/>
      <c r="E34" s="1" t="s">
        <v>45</v>
      </c>
      <c r="F34" s="1"/>
      <c r="G34" s="1"/>
      <c r="H34" s="1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</row>
    <row r="35" spans="1:37" x14ac:dyDescent="0.25">
      <c r="A35" s="1"/>
      <c r="B35" s="1"/>
      <c r="C35" s="1"/>
      <c r="D35" s="1"/>
      <c r="E35" s="1"/>
      <c r="F35" s="1" t="s">
        <v>46</v>
      </c>
      <c r="G35" s="1"/>
      <c r="H35" s="1"/>
      <c r="I35" s="13">
        <v>0</v>
      </c>
      <c r="J35" s="13"/>
      <c r="K35" s="13">
        <v>11969.84</v>
      </c>
      <c r="L35" s="13"/>
      <c r="M35" s="13">
        <v>0</v>
      </c>
      <c r="N35" s="13"/>
      <c r="O35" s="13">
        <v>0</v>
      </c>
      <c r="P35" s="13"/>
      <c r="Q35" s="13">
        <v>15142.45</v>
      </c>
      <c r="R35" s="13"/>
      <c r="S35" s="13">
        <v>0</v>
      </c>
      <c r="T35" s="13"/>
      <c r="U35" s="13">
        <v>0</v>
      </c>
      <c r="V35" s="13"/>
      <c r="W35" s="13">
        <v>15405.33</v>
      </c>
      <c r="X35" s="13"/>
      <c r="Y35" s="13">
        <v>0</v>
      </c>
      <c r="Z35" s="13"/>
      <c r="AA35" s="13">
        <v>0</v>
      </c>
      <c r="AB35" s="13"/>
      <c r="AC35" s="13">
        <v>150000</v>
      </c>
      <c r="AD35" s="13"/>
      <c r="AE35" s="13">
        <v>0</v>
      </c>
      <c r="AF35" s="13"/>
      <c r="AG35" s="13">
        <f>ROUND(SUM(I35:AE35),5)</f>
        <v>192517.62</v>
      </c>
      <c r="AH35" s="13"/>
      <c r="AI35" s="13">
        <v>60000</v>
      </c>
      <c r="AJ35" s="13"/>
      <c r="AK35" s="13">
        <f t="shared" ref="AK35:AK51" si="4">+AG35-AI35</f>
        <v>132517.62</v>
      </c>
    </row>
    <row r="36" spans="1:37" x14ac:dyDescent="0.25">
      <c r="A36" s="1"/>
      <c r="B36" s="1"/>
      <c r="C36" s="1"/>
      <c r="D36" s="1"/>
      <c r="E36" s="1"/>
      <c r="F36" s="1" t="s">
        <v>47</v>
      </c>
      <c r="G36" s="1"/>
      <c r="H36" s="1"/>
      <c r="I36" s="13">
        <v>0</v>
      </c>
      <c r="J36" s="13"/>
      <c r="K36" s="13">
        <v>0</v>
      </c>
      <c r="L36" s="13"/>
      <c r="M36" s="13">
        <v>0</v>
      </c>
      <c r="N36" s="13"/>
      <c r="O36" s="13">
        <v>35000</v>
      </c>
      <c r="P36" s="13"/>
      <c r="Q36" s="13">
        <v>35000</v>
      </c>
      <c r="R36" s="13"/>
      <c r="S36" s="13">
        <v>0</v>
      </c>
      <c r="T36" s="13"/>
      <c r="U36" s="13">
        <v>0</v>
      </c>
      <c r="V36" s="13"/>
      <c r="W36" s="13">
        <v>0</v>
      </c>
      <c r="X36" s="13"/>
      <c r="Y36" s="13">
        <v>0</v>
      </c>
      <c r="Z36" s="13"/>
      <c r="AA36" s="13">
        <v>0</v>
      </c>
      <c r="AB36" s="13"/>
      <c r="AC36" s="13">
        <v>0</v>
      </c>
      <c r="AD36" s="13"/>
      <c r="AE36" s="13">
        <v>0</v>
      </c>
      <c r="AF36" s="13"/>
      <c r="AG36" s="13">
        <f>ROUND(SUM(I36:AE36),5)</f>
        <v>70000</v>
      </c>
      <c r="AH36" s="13"/>
      <c r="AI36" s="13">
        <v>70000</v>
      </c>
      <c r="AJ36" s="13"/>
      <c r="AK36" s="13">
        <f t="shared" si="4"/>
        <v>0</v>
      </c>
    </row>
    <row r="37" spans="1:37" x14ac:dyDescent="0.25">
      <c r="A37" s="1"/>
      <c r="B37" s="1"/>
      <c r="C37" s="1"/>
      <c r="D37" s="1"/>
      <c r="E37" s="1"/>
      <c r="F37" s="18" t="s">
        <v>48</v>
      </c>
      <c r="G37" s="18"/>
      <c r="H37" s="18"/>
      <c r="I37" s="30">
        <v>300</v>
      </c>
      <c r="J37" s="30"/>
      <c r="K37" s="30">
        <v>1350</v>
      </c>
      <c r="L37" s="30"/>
      <c r="M37" s="30">
        <v>750</v>
      </c>
      <c r="N37" s="30"/>
      <c r="O37" s="30">
        <v>150</v>
      </c>
      <c r="P37" s="30"/>
      <c r="Q37" s="30">
        <v>900</v>
      </c>
      <c r="R37" s="30"/>
      <c r="S37" s="30">
        <v>2100</v>
      </c>
      <c r="T37" s="30"/>
      <c r="U37" s="30">
        <v>1950</v>
      </c>
      <c r="V37" s="30"/>
      <c r="W37" s="30">
        <v>3535</v>
      </c>
      <c r="X37" s="30"/>
      <c r="Y37" s="30">
        <v>2250</v>
      </c>
      <c r="Z37" s="30"/>
      <c r="AA37" s="30">
        <v>300</v>
      </c>
      <c r="AB37" s="30"/>
      <c r="AC37" s="30">
        <v>300</v>
      </c>
      <c r="AD37" s="30"/>
      <c r="AE37" s="30">
        <v>300</v>
      </c>
      <c r="AF37" s="30"/>
      <c r="AG37" s="30"/>
      <c r="AH37" s="13"/>
      <c r="AI37" s="13">
        <v>0</v>
      </c>
      <c r="AJ37" s="13"/>
      <c r="AK37" s="13">
        <f t="shared" si="4"/>
        <v>0</v>
      </c>
    </row>
    <row r="38" spans="1:37" x14ac:dyDescent="0.25">
      <c r="A38" s="1"/>
      <c r="B38" s="1"/>
      <c r="C38" s="1"/>
      <c r="D38" s="1"/>
      <c r="E38" s="1"/>
      <c r="F38" s="1" t="s">
        <v>49</v>
      </c>
      <c r="G38" s="1"/>
      <c r="H38" s="1"/>
      <c r="I38" s="13">
        <v>4860</v>
      </c>
      <c r="J38" s="13"/>
      <c r="K38" s="13">
        <v>3510</v>
      </c>
      <c r="L38" s="13"/>
      <c r="M38" s="13">
        <v>9400</v>
      </c>
      <c r="N38" s="13"/>
      <c r="O38" s="13">
        <v>4950</v>
      </c>
      <c r="P38" s="13"/>
      <c r="Q38" s="13">
        <v>7019</v>
      </c>
      <c r="R38" s="13"/>
      <c r="S38" s="13">
        <v>-270</v>
      </c>
      <c r="T38" s="13"/>
      <c r="U38" s="13">
        <v>30</v>
      </c>
      <c r="V38" s="13"/>
      <c r="W38" s="13">
        <v>70</v>
      </c>
      <c r="X38" s="13"/>
      <c r="Y38" s="13">
        <v>-300</v>
      </c>
      <c r="Z38" s="13"/>
      <c r="AA38" s="13">
        <v>0</v>
      </c>
      <c r="AB38" s="13"/>
      <c r="AC38" s="13">
        <v>0</v>
      </c>
      <c r="AD38" s="13"/>
      <c r="AE38" s="13">
        <v>0</v>
      </c>
      <c r="AF38" s="13"/>
      <c r="AG38" s="13">
        <f>ROUND(SUM(I38:AE38),5)</f>
        <v>29269</v>
      </c>
      <c r="AH38" s="13"/>
      <c r="AI38" s="13">
        <v>40000</v>
      </c>
      <c r="AJ38" s="13"/>
      <c r="AK38" s="13">
        <f t="shared" si="4"/>
        <v>-10731</v>
      </c>
    </row>
    <row r="39" spans="1:37" x14ac:dyDescent="0.25">
      <c r="A39" s="1"/>
      <c r="B39" s="1"/>
      <c r="C39" s="1"/>
      <c r="D39" s="1"/>
      <c r="E39" s="1"/>
      <c r="F39" s="1" t="s">
        <v>50</v>
      </c>
      <c r="G39" s="1"/>
      <c r="H39" s="1"/>
      <c r="I39" s="13">
        <v>4767</v>
      </c>
      <c r="J39" s="13"/>
      <c r="K39" s="13">
        <v>8861</v>
      </c>
      <c r="L39" s="13"/>
      <c r="M39" s="13">
        <v>11045</v>
      </c>
      <c r="N39" s="13"/>
      <c r="O39" s="13">
        <v>6998</v>
      </c>
      <c r="P39" s="13"/>
      <c r="Q39" s="13">
        <v>9778</v>
      </c>
      <c r="R39" s="13"/>
      <c r="S39" s="13">
        <v>9191</v>
      </c>
      <c r="T39" s="13"/>
      <c r="U39" s="13">
        <v>1855</v>
      </c>
      <c r="V39" s="13"/>
      <c r="W39" s="13">
        <v>1210</v>
      </c>
      <c r="X39" s="13"/>
      <c r="Y39" s="13">
        <v>150</v>
      </c>
      <c r="Z39" s="13"/>
      <c r="AA39" s="13">
        <v>150</v>
      </c>
      <c r="AB39" s="13"/>
      <c r="AC39" s="13">
        <v>150</v>
      </c>
      <c r="AD39" s="13"/>
      <c r="AE39" s="13">
        <v>150</v>
      </c>
      <c r="AF39" s="13"/>
      <c r="AG39" s="13">
        <f>ROUND(SUM(I39:AE39),5)</f>
        <v>54305</v>
      </c>
      <c r="AH39" s="13"/>
      <c r="AI39" s="13">
        <v>35000</v>
      </c>
      <c r="AJ39" s="13"/>
      <c r="AK39" s="13">
        <f t="shared" si="4"/>
        <v>19305</v>
      </c>
    </row>
    <row r="40" spans="1:37" x14ac:dyDescent="0.25">
      <c r="A40" s="1"/>
      <c r="B40" s="1"/>
      <c r="C40" s="1"/>
      <c r="D40" s="1"/>
      <c r="E40" s="1"/>
      <c r="F40" s="1" t="s">
        <v>51</v>
      </c>
      <c r="G40" s="1"/>
      <c r="H40" s="1"/>
      <c r="I40" s="13">
        <v>0</v>
      </c>
      <c r="J40" s="13"/>
      <c r="K40" s="13">
        <v>750</v>
      </c>
      <c r="L40" s="13"/>
      <c r="M40" s="13">
        <v>0</v>
      </c>
      <c r="N40" s="13"/>
      <c r="O40" s="13">
        <v>8750</v>
      </c>
      <c r="P40" s="13"/>
      <c r="Q40" s="13">
        <v>1500</v>
      </c>
      <c r="R40" s="13"/>
      <c r="S40" s="13">
        <v>-600</v>
      </c>
      <c r="T40" s="13"/>
      <c r="U40" s="13">
        <v>0</v>
      </c>
      <c r="V40" s="13"/>
      <c r="W40" s="13">
        <v>500</v>
      </c>
      <c r="X40" s="13"/>
      <c r="Y40" s="13">
        <v>0</v>
      </c>
      <c r="Z40" s="13"/>
      <c r="AA40" s="13">
        <v>0</v>
      </c>
      <c r="AB40" s="13"/>
      <c r="AC40" s="13">
        <v>0</v>
      </c>
      <c r="AD40" s="13"/>
      <c r="AE40" s="13">
        <v>0</v>
      </c>
      <c r="AF40" s="13"/>
      <c r="AG40" s="13">
        <f>ROUND(SUM(I40:AE40),5)</f>
        <v>10900</v>
      </c>
      <c r="AH40" s="13"/>
      <c r="AI40" s="13">
        <v>1500</v>
      </c>
      <c r="AJ40" s="13"/>
      <c r="AK40" s="13">
        <f t="shared" si="4"/>
        <v>9400</v>
      </c>
    </row>
    <row r="41" spans="1:37" x14ac:dyDescent="0.25">
      <c r="A41" s="1"/>
      <c r="B41" s="1"/>
      <c r="C41" s="1"/>
      <c r="D41" s="1"/>
      <c r="E41" s="1"/>
      <c r="F41" s="1" t="s">
        <v>52</v>
      </c>
      <c r="G41" s="1"/>
      <c r="H41" s="1"/>
      <c r="I41" s="13">
        <v>0.34</v>
      </c>
      <c r="J41" s="13"/>
      <c r="K41" s="13">
        <v>0.38</v>
      </c>
      <c r="L41" s="13"/>
      <c r="M41" s="13">
        <v>0.38</v>
      </c>
      <c r="N41" s="13"/>
      <c r="O41" s="13">
        <v>0.39</v>
      </c>
      <c r="P41" s="13"/>
      <c r="Q41" s="13">
        <v>2.0699999999999998</v>
      </c>
      <c r="R41" s="13"/>
      <c r="S41" s="13">
        <v>0</v>
      </c>
      <c r="T41" s="13"/>
      <c r="U41" s="13">
        <v>0</v>
      </c>
      <c r="V41" s="13"/>
      <c r="W41" s="13">
        <v>27.01</v>
      </c>
      <c r="X41" s="13"/>
      <c r="Y41" s="13">
        <v>0</v>
      </c>
      <c r="Z41" s="13"/>
      <c r="AA41" s="13">
        <v>0</v>
      </c>
      <c r="AB41" s="13"/>
      <c r="AC41" s="13">
        <v>0</v>
      </c>
      <c r="AD41" s="13"/>
      <c r="AE41" s="13">
        <v>0</v>
      </c>
      <c r="AF41" s="13"/>
      <c r="AG41" s="13">
        <f>ROUND(SUM(I41:AE41),5)</f>
        <v>30.57</v>
      </c>
      <c r="AH41" s="13"/>
      <c r="AI41" s="13">
        <v>1000</v>
      </c>
      <c r="AJ41" s="13"/>
      <c r="AK41" s="13">
        <f t="shared" si="4"/>
        <v>-969.43</v>
      </c>
    </row>
    <row r="42" spans="1:37" x14ac:dyDescent="0.25">
      <c r="A42" s="1"/>
      <c r="B42" s="1"/>
      <c r="C42" s="1"/>
      <c r="D42" s="1"/>
      <c r="E42" s="1"/>
      <c r="F42" s="18" t="s">
        <v>53</v>
      </c>
      <c r="G42" s="18"/>
      <c r="H42" s="18"/>
      <c r="I42" s="30">
        <v>0</v>
      </c>
      <c r="J42" s="30"/>
      <c r="K42" s="30">
        <v>0</v>
      </c>
      <c r="L42" s="30"/>
      <c r="M42" s="30">
        <v>0</v>
      </c>
      <c r="N42" s="30"/>
      <c r="O42" s="30">
        <v>0</v>
      </c>
      <c r="P42" s="30"/>
      <c r="Q42" s="30">
        <v>1050</v>
      </c>
      <c r="R42" s="30"/>
      <c r="S42" s="30">
        <v>0</v>
      </c>
      <c r="T42" s="30"/>
      <c r="U42" s="30">
        <v>0</v>
      </c>
      <c r="V42" s="30"/>
      <c r="W42" s="30">
        <v>0</v>
      </c>
      <c r="X42" s="30"/>
      <c r="Y42" s="30">
        <v>0</v>
      </c>
      <c r="Z42" s="30"/>
      <c r="AA42" s="30">
        <v>0</v>
      </c>
      <c r="AB42" s="30"/>
      <c r="AC42" s="30">
        <v>0</v>
      </c>
      <c r="AD42" s="30"/>
      <c r="AE42" s="30">
        <v>0</v>
      </c>
      <c r="AF42" s="30"/>
      <c r="AG42" s="30"/>
      <c r="AH42" s="13"/>
      <c r="AI42" s="13">
        <v>0</v>
      </c>
      <c r="AJ42" s="13"/>
      <c r="AK42" s="13">
        <f t="shared" si="4"/>
        <v>0</v>
      </c>
    </row>
    <row r="43" spans="1:37" x14ac:dyDescent="0.25">
      <c r="A43" s="1"/>
      <c r="B43" s="1"/>
      <c r="C43" s="1"/>
      <c r="D43" s="1"/>
      <c r="E43" s="1"/>
      <c r="F43" s="18" t="s">
        <v>54</v>
      </c>
      <c r="G43" s="18"/>
      <c r="H43" s="18"/>
      <c r="I43" s="30">
        <v>-8099</v>
      </c>
      <c r="J43" s="30"/>
      <c r="K43" s="30">
        <v>1000</v>
      </c>
      <c r="L43" s="30"/>
      <c r="M43" s="30">
        <v>0</v>
      </c>
      <c r="N43" s="30"/>
      <c r="O43" s="30">
        <v>1013.95</v>
      </c>
      <c r="P43" s="30"/>
      <c r="Q43" s="30">
        <v>-3101</v>
      </c>
      <c r="R43" s="30"/>
      <c r="S43" s="30">
        <v>0</v>
      </c>
      <c r="T43" s="30"/>
      <c r="U43" s="30">
        <v>-2858.91</v>
      </c>
      <c r="V43" s="30"/>
      <c r="W43" s="30">
        <v>0</v>
      </c>
      <c r="X43" s="30"/>
      <c r="Y43" s="30">
        <v>0</v>
      </c>
      <c r="Z43" s="30"/>
      <c r="AA43" s="30">
        <v>0</v>
      </c>
      <c r="AB43" s="30"/>
      <c r="AC43" s="30">
        <v>0</v>
      </c>
      <c r="AD43" s="30"/>
      <c r="AE43" s="30">
        <v>0</v>
      </c>
      <c r="AF43" s="30"/>
      <c r="AG43" s="30"/>
      <c r="AH43" s="13"/>
      <c r="AI43" s="13">
        <v>0</v>
      </c>
      <c r="AJ43" s="13"/>
      <c r="AK43" s="13">
        <f t="shared" si="4"/>
        <v>0</v>
      </c>
    </row>
    <row r="44" spans="1:37" x14ac:dyDescent="0.25">
      <c r="A44" s="1"/>
      <c r="B44" s="1"/>
      <c r="C44" s="1"/>
      <c r="D44" s="1"/>
      <c r="E44" s="1"/>
      <c r="F44" s="1" t="s">
        <v>55</v>
      </c>
      <c r="G44" s="1"/>
      <c r="H44" s="1"/>
      <c r="I44" s="13">
        <v>0</v>
      </c>
      <c r="J44" s="13"/>
      <c r="K44" s="13">
        <v>100</v>
      </c>
      <c r="L44" s="13"/>
      <c r="M44" s="13">
        <v>25</v>
      </c>
      <c r="N44" s="13"/>
      <c r="O44" s="13">
        <v>325</v>
      </c>
      <c r="P44" s="13"/>
      <c r="Q44" s="13">
        <v>0</v>
      </c>
      <c r="R44" s="13"/>
      <c r="S44" s="13">
        <v>300</v>
      </c>
      <c r="T44" s="13"/>
      <c r="U44" s="13">
        <v>150</v>
      </c>
      <c r="V44" s="13"/>
      <c r="W44" s="13">
        <v>145</v>
      </c>
      <c r="X44" s="13"/>
      <c r="Y44" s="13">
        <v>0</v>
      </c>
      <c r="Z44" s="13"/>
      <c r="AA44" s="13">
        <v>0</v>
      </c>
      <c r="AB44" s="13"/>
      <c r="AC44" s="13">
        <v>0</v>
      </c>
      <c r="AD44" s="13"/>
      <c r="AE44" s="13">
        <v>0</v>
      </c>
      <c r="AF44" s="13"/>
      <c r="AG44" s="13">
        <f>ROUND(SUM(I44:AE44),5)</f>
        <v>1045</v>
      </c>
      <c r="AH44" s="13"/>
      <c r="AI44" s="13">
        <v>1000</v>
      </c>
      <c r="AJ44" s="13"/>
      <c r="AK44" s="13">
        <f t="shared" si="4"/>
        <v>45</v>
      </c>
    </row>
    <row r="45" spans="1:37" x14ac:dyDescent="0.25">
      <c r="A45" s="1"/>
      <c r="B45" s="1"/>
      <c r="C45" s="1"/>
      <c r="D45" s="1"/>
      <c r="E45" s="1"/>
      <c r="F45" s="1" t="s">
        <v>56</v>
      </c>
      <c r="G45" s="1"/>
      <c r="H45" s="1"/>
      <c r="I45" s="13">
        <v>15194.46</v>
      </c>
      <c r="J45" s="13"/>
      <c r="K45" s="13">
        <v>2861</v>
      </c>
      <c r="L45" s="13"/>
      <c r="M45" s="13">
        <v>1090</v>
      </c>
      <c r="N45" s="13"/>
      <c r="O45" s="13">
        <v>1743.7</v>
      </c>
      <c r="P45" s="13"/>
      <c r="Q45" s="13">
        <v>2129</v>
      </c>
      <c r="R45" s="13"/>
      <c r="S45" s="13">
        <v>1678.55</v>
      </c>
      <c r="T45" s="13"/>
      <c r="U45" s="13">
        <v>3441</v>
      </c>
      <c r="V45" s="13"/>
      <c r="W45" s="13">
        <v>1316.25</v>
      </c>
      <c r="X45" s="13"/>
      <c r="Y45" s="13">
        <v>0</v>
      </c>
      <c r="Z45" s="13"/>
      <c r="AA45" s="13">
        <v>0</v>
      </c>
      <c r="AB45" s="13"/>
      <c r="AC45" s="13">
        <v>0</v>
      </c>
      <c r="AD45" s="13"/>
      <c r="AE45" s="13">
        <v>0</v>
      </c>
      <c r="AF45" s="13"/>
      <c r="AG45" s="13">
        <f>ROUND(SUM(I45:AE45),5)</f>
        <v>29453.96</v>
      </c>
      <c r="AH45" s="13"/>
      <c r="AI45" s="13">
        <v>2500</v>
      </c>
      <c r="AJ45" s="13"/>
      <c r="AK45" s="13">
        <f t="shared" si="4"/>
        <v>26953.96</v>
      </c>
    </row>
    <row r="46" spans="1:37" x14ac:dyDescent="0.25">
      <c r="A46" s="1"/>
      <c r="B46" s="1"/>
      <c r="C46" s="1"/>
      <c r="D46" s="1"/>
      <c r="E46" s="1"/>
      <c r="F46" s="18" t="s">
        <v>57</v>
      </c>
      <c r="G46" s="18"/>
      <c r="H46" s="18"/>
      <c r="I46" s="30">
        <v>0</v>
      </c>
      <c r="J46" s="30"/>
      <c r="K46" s="30">
        <v>0</v>
      </c>
      <c r="L46" s="30"/>
      <c r="M46" s="30">
        <v>0</v>
      </c>
      <c r="N46" s="30"/>
      <c r="O46" s="30">
        <v>0</v>
      </c>
      <c r="P46" s="30"/>
      <c r="Q46" s="30">
        <v>0</v>
      </c>
      <c r="R46" s="30"/>
      <c r="S46" s="30">
        <v>0</v>
      </c>
      <c r="T46" s="30"/>
      <c r="U46" s="30">
        <v>24007.45</v>
      </c>
      <c r="V46" s="30"/>
      <c r="W46" s="30">
        <v>0</v>
      </c>
      <c r="X46" s="30"/>
      <c r="Y46" s="30">
        <v>0</v>
      </c>
      <c r="Z46" s="30"/>
      <c r="AA46" s="30">
        <v>0</v>
      </c>
      <c r="AB46" s="30"/>
      <c r="AC46" s="30">
        <v>0</v>
      </c>
      <c r="AD46" s="30"/>
      <c r="AE46" s="30">
        <v>0</v>
      </c>
      <c r="AF46" s="30"/>
      <c r="AG46" s="30"/>
      <c r="AH46" s="13"/>
      <c r="AI46" s="13">
        <v>0</v>
      </c>
      <c r="AJ46" s="13"/>
      <c r="AK46" s="13">
        <f t="shared" si="4"/>
        <v>0</v>
      </c>
    </row>
    <row r="47" spans="1:37" x14ac:dyDescent="0.25">
      <c r="A47" s="1"/>
      <c r="B47" s="1"/>
      <c r="C47" s="1"/>
      <c r="D47" s="1"/>
      <c r="E47" s="1"/>
      <c r="F47" s="18" t="s">
        <v>58</v>
      </c>
      <c r="G47" s="18"/>
      <c r="H47" s="18"/>
      <c r="I47" s="30">
        <v>0</v>
      </c>
      <c r="J47" s="30"/>
      <c r="K47" s="30">
        <v>0</v>
      </c>
      <c r="L47" s="30"/>
      <c r="M47" s="30">
        <v>501</v>
      </c>
      <c r="N47" s="30"/>
      <c r="O47" s="30">
        <v>0</v>
      </c>
      <c r="P47" s="30"/>
      <c r="Q47" s="30">
        <v>0</v>
      </c>
      <c r="R47" s="30"/>
      <c r="S47" s="30">
        <v>0</v>
      </c>
      <c r="T47" s="30"/>
      <c r="U47" s="30">
        <v>0</v>
      </c>
      <c r="V47" s="30"/>
      <c r="W47" s="30">
        <v>0</v>
      </c>
      <c r="X47" s="30"/>
      <c r="Y47" s="30">
        <v>0</v>
      </c>
      <c r="Z47" s="30"/>
      <c r="AA47" s="30">
        <v>0</v>
      </c>
      <c r="AB47" s="30"/>
      <c r="AC47" s="30">
        <v>0</v>
      </c>
      <c r="AD47" s="30"/>
      <c r="AE47" s="30">
        <v>0</v>
      </c>
      <c r="AF47" s="30"/>
      <c r="AG47" s="30"/>
      <c r="AH47" s="13"/>
      <c r="AI47" s="13">
        <v>0</v>
      </c>
      <c r="AJ47" s="13"/>
      <c r="AK47" s="13">
        <f t="shared" si="4"/>
        <v>0</v>
      </c>
    </row>
    <row r="48" spans="1:37" x14ac:dyDescent="0.25">
      <c r="A48" s="1"/>
      <c r="B48" s="1"/>
      <c r="C48" s="1"/>
      <c r="D48" s="1"/>
      <c r="E48" s="1"/>
      <c r="F48" s="18" t="s">
        <v>59</v>
      </c>
      <c r="G48" s="18"/>
      <c r="H48" s="18"/>
      <c r="I48" s="30">
        <v>1206.54</v>
      </c>
      <c r="J48" s="30"/>
      <c r="K48" s="30">
        <v>1041.1600000000001</v>
      </c>
      <c r="L48" s="30"/>
      <c r="M48" s="30">
        <v>1082.68</v>
      </c>
      <c r="N48" s="30"/>
      <c r="O48" s="30">
        <v>2385.96</v>
      </c>
      <c r="P48" s="30"/>
      <c r="Q48" s="30">
        <v>1325.86</v>
      </c>
      <c r="R48" s="30"/>
      <c r="S48" s="30">
        <v>1427.78</v>
      </c>
      <c r="T48" s="30"/>
      <c r="U48" s="30">
        <v>4672.7</v>
      </c>
      <c r="V48" s="30"/>
      <c r="W48" s="30">
        <v>1773.21</v>
      </c>
      <c r="X48" s="30"/>
      <c r="Y48" s="30">
        <v>0</v>
      </c>
      <c r="Z48" s="30"/>
      <c r="AA48" s="30">
        <v>0</v>
      </c>
      <c r="AB48" s="30"/>
      <c r="AC48" s="30">
        <v>0</v>
      </c>
      <c r="AD48" s="30"/>
      <c r="AE48" s="30">
        <v>0</v>
      </c>
      <c r="AF48" s="30"/>
      <c r="AG48" s="30"/>
      <c r="AH48" s="13"/>
      <c r="AI48" s="13">
        <v>0</v>
      </c>
      <c r="AJ48" s="13"/>
      <c r="AK48" s="13">
        <f t="shared" si="4"/>
        <v>0</v>
      </c>
    </row>
    <row r="49" spans="1:37" x14ac:dyDescent="0.25">
      <c r="A49" s="1"/>
      <c r="B49" s="1"/>
      <c r="C49" s="1"/>
      <c r="D49" s="1"/>
      <c r="E49" s="1"/>
      <c r="F49" s="18" t="s">
        <v>60</v>
      </c>
      <c r="G49" s="18"/>
      <c r="H49" s="18"/>
      <c r="I49" s="30">
        <v>-17885.29</v>
      </c>
      <c r="J49" s="30"/>
      <c r="K49" s="30">
        <v>363</v>
      </c>
      <c r="L49" s="30"/>
      <c r="M49" s="30">
        <v>-8279.27</v>
      </c>
      <c r="N49" s="30"/>
      <c r="O49" s="30">
        <v>11012.25</v>
      </c>
      <c r="P49" s="30"/>
      <c r="Q49" s="30">
        <v>-17860.86</v>
      </c>
      <c r="R49" s="30"/>
      <c r="S49" s="30">
        <v>-25395.47</v>
      </c>
      <c r="T49" s="30"/>
      <c r="U49" s="30">
        <v>-12508.37</v>
      </c>
      <c r="V49" s="30"/>
      <c r="W49" s="30">
        <v>17657.919999999998</v>
      </c>
      <c r="X49" s="30"/>
      <c r="Y49" s="30">
        <v>0</v>
      </c>
      <c r="Z49" s="30"/>
      <c r="AA49" s="30">
        <v>0</v>
      </c>
      <c r="AB49" s="30"/>
      <c r="AC49" s="30">
        <v>0</v>
      </c>
      <c r="AD49" s="30"/>
      <c r="AE49" s="30">
        <v>0</v>
      </c>
      <c r="AF49" s="30"/>
      <c r="AG49" s="30"/>
      <c r="AH49" s="13"/>
      <c r="AI49" s="13">
        <v>0</v>
      </c>
      <c r="AJ49" s="13"/>
      <c r="AK49" s="13">
        <f t="shared" si="4"/>
        <v>0</v>
      </c>
    </row>
    <row r="50" spans="1:37" x14ac:dyDescent="0.25">
      <c r="A50" s="1"/>
      <c r="B50" s="1"/>
      <c r="C50" s="1"/>
      <c r="D50" s="1"/>
      <c r="E50" s="1"/>
      <c r="F50" s="1" t="s">
        <v>61</v>
      </c>
      <c r="G50" s="1"/>
      <c r="H50" s="1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>
        <f t="shared" si="4"/>
        <v>0</v>
      </c>
    </row>
    <row r="51" spans="1:37" ht="15.75" thickBot="1" x14ac:dyDescent="0.3">
      <c r="A51" s="1"/>
      <c r="B51" s="1"/>
      <c r="C51" s="1"/>
      <c r="D51" s="1"/>
      <c r="E51" s="1"/>
      <c r="F51" s="1"/>
      <c r="G51" s="1" t="s">
        <v>62</v>
      </c>
      <c r="H51" s="1"/>
      <c r="I51" s="23">
        <v>0</v>
      </c>
      <c r="J51" s="13"/>
      <c r="K51" s="23">
        <v>0</v>
      </c>
      <c r="L51" s="13"/>
      <c r="M51" s="23">
        <v>0</v>
      </c>
      <c r="N51" s="13"/>
      <c r="O51" s="23">
        <v>0</v>
      </c>
      <c r="P51" s="13"/>
      <c r="Q51" s="23">
        <v>0</v>
      </c>
      <c r="R51" s="13"/>
      <c r="S51" s="23">
        <v>34910.74</v>
      </c>
      <c r="T51" s="13"/>
      <c r="U51" s="23">
        <v>0</v>
      </c>
      <c r="V51" s="13"/>
      <c r="W51" s="23">
        <v>0</v>
      </c>
      <c r="X51" s="13"/>
      <c r="Y51" s="23">
        <v>0</v>
      </c>
      <c r="Z51" s="13"/>
      <c r="AA51" s="23">
        <v>0</v>
      </c>
      <c r="AB51" s="13"/>
      <c r="AC51" s="23">
        <v>0</v>
      </c>
      <c r="AD51" s="13"/>
      <c r="AE51" s="23">
        <v>0</v>
      </c>
      <c r="AF51" s="13"/>
      <c r="AG51" s="23">
        <f>ROUND(SUM(I51:AE51),5)</f>
        <v>34910.74</v>
      </c>
      <c r="AH51" s="13"/>
      <c r="AI51" s="23">
        <v>23000</v>
      </c>
      <c r="AJ51" s="13"/>
      <c r="AK51" s="23">
        <f t="shared" si="4"/>
        <v>11910.739999999998</v>
      </c>
    </row>
    <row r="52" spans="1:37" x14ac:dyDescent="0.25">
      <c r="A52" s="1"/>
      <c r="B52" s="1"/>
      <c r="C52" s="1"/>
      <c r="D52" s="1"/>
      <c r="E52" s="1"/>
      <c r="F52" s="1" t="s">
        <v>63</v>
      </c>
      <c r="G52" s="1"/>
      <c r="H52" s="1"/>
      <c r="I52" s="13">
        <f>ROUND(SUM(I50:I51),5)</f>
        <v>0</v>
      </c>
      <c r="J52" s="13"/>
      <c r="K52" s="13">
        <f>ROUND(SUM(K50:K51),5)</f>
        <v>0</v>
      </c>
      <c r="L52" s="13"/>
      <c r="M52" s="13">
        <f>ROUND(SUM(M50:M51),5)</f>
        <v>0</v>
      </c>
      <c r="N52" s="13"/>
      <c r="O52" s="13">
        <f>ROUND(SUM(O50:O51),5)</f>
        <v>0</v>
      </c>
      <c r="P52" s="13"/>
      <c r="Q52" s="13">
        <f>ROUND(SUM(Q50:Q51),5)</f>
        <v>0</v>
      </c>
      <c r="R52" s="13"/>
      <c r="S52" s="13">
        <f>ROUND(SUM(S50:S51),5)</f>
        <v>34910.74</v>
      </c>
      <c r="T52" s="13"/>
      <c r="U52" s="13">
        <f>ROUND(SUM(U50:U51),5)</f>
        <v>0</v>
      </c>
      <c r="V52" s="13"/>
      <c r="W52" s="13">
        <f>ROUND(SUM(W50:W51),5)</f>
        <v>0</v>
      </c>
      <c r="X52" s="13"/>
      <c r="Y52" s="13">
        <f>ROUND(SUM(Y50:Y51),5)</f>
        <v>0</v>
      </c>
      <c r="Z52" s="13"/>
      <c r="AA52" s="13">
        <f>ROUND(SUM(AA50:AA51),5)</f>
        <v>0</v>
      </c>
      <c r="AB52" s="13"/>
      <c r="AC52" s="13">
        <f>ROUND(SUM(AC50:AC51),5)</f>
        <v>0</v>
      </c>
      <c r="AD52" s="13"/>
      <c r="AE52" s="13">
        <f>ROUND(SUM(AE50:AE51),5)</f>
        <v>0</v>
      </c>
      <c r="AF52" s="13"/>
      <c r="AG52" s="13">
        <f>ROUND(SUM(AG50:AG51),5)</f>
        <v>34910.74</v>
      </c>
      <c r="AH52" s="13"/>
      <c r="AI52" s="13">
        <f>ROUND(SUM(AI50:AI51),5)</f>
        <v>23000</v>
      </c>
      <c r="AJ52" s="13"/>
      <c r="AK52" s="13">
        <f>ROUND(SUM(AK50:AK51),5)</f>
        <v>11910.74</v>
      </c>
    </row>
    <row r="53" spans="1:37" x14ac:dyDescent="0.25">
      <c r="A53" s="1"/>
      <c r="B53" s="1"/>
      <c r="C53" s="1"/>
      <c r="D53" s="1"/>
      <c r="E53" s="1"/>
      <c r="F53" s="1" t="s">
        <v>64</v>
      </c>
      <c r="G53" s="1"/>
      <c r="H53" s="1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</row>
    <row r="54" spans="1:37" ht="15.75" thickBot="1" x14ac:dyDescent="0.3">
      <c r="A54" s="1"/>
      <c r="B54" s="1"/>
      <c r="C54" s="1"/>
      <c r="D54" s="1"/>
      <c r="E54" s="1"/>
      <c r="F54" s="18"/>
      <c r="G54" s="18" t="s">
        <v>65</v>
      </c>
      <c r="H54" s="18"/>
      <c r="I54" s="30">
        <v>0</v>
      </c>
      <c r="J54" s="30"/>
      <c r="K54" s="30">
        <v>0</v>
      </c>
      <c r="L54" s="30"/>
      <c r="M54" s="30">
        <v>0</v>
      </c>
      <c r="N54" s="30"/>
      <c r="O54" s="30">
        <v>0</v>
      </c>
      <c r="P54" s="30"/>
      <c r="Q54" s="30">
        <v>1700</v>
      </c>
      <c r="R54" s="30"/>
      <c r="S54" s="30">
        <v>0</v>
      </c>
      <c r="T54" s="30"/>
      <c r="U54" s="30">
        <v>0</v>
      </c>
      <c r="V54" s="30"/>
      <c r="W54" s="30">
        <v>33900.01</v>
      </c>
      <c r="X54" s="30"/>
      <c r="Y54" s="30">
        <v>0</v>
      </c>
      <c r="Z54" s="30"/>
      <c r="AA54" s="30">
        <v>0</v>
      </c>
      <c r="AB54" s="30"/>
      <c r="AC54" s="30">
        <v>0</v>
      </c>
      <c r="AD54" s="30"/>
      <c r="AE54" s="30">
        <v>0</v>
      </c>
      <c r="AF54" s="30"/>
      <c r="AG54" s="30"/>
      <c r="AH54" s="13"/>
      <c r="AI54" s="13">
        <v>0</v>
      </c>
      <c r="AJ54" s="13"/>
      <c r="AK54" s="13">
        <v>0</v>
      </c>
    </row>
    <row r="55" spans="1:37" x14ac:dyDescent="0.25">
      <c r="A55" s="1"/>
      <c r="B55" s="1"/>
      <c r="C55" s="1"/>
      <c r="D55" s="1"/>
      <c r="E55" s="1"/>
      <c r="F55" s="18" t="s">
        <v>66</v>
      </c>
      <c r="G55" s="18"/>
      <c r="H55" s="18"/>
      <c r="I55" s="32">
        <f>ROUND(SUM(I53:I54),5)</f>
        <v>0</v>
      </c>
      <c r="J55" s="30"/>
      <c r="K55" s="32">
        <f>ROUND(SUM(K53:K54),5)</f>
        <v>0</v>
      </c>
      <c r="L55" s="30"/>
      <c r="M55" s="32">
        <f>ROUND(SUM(M53:M54),5)</f>
        <v>0</v>
      </c>
      <c r="N55" s="30"/>
      <c r="O55" s="32">
        <f>ROUND(SUM(O53:O54),5)</f>
        <v>0</v>
      </c>
      <c r="P55" s="30"/>
      <c r="Q55" s="32">
        <f>ROUND(SUM(Q53:Q54),5)</f>
        <v>1700</v>
      </c>
      <c r="R55" s="30"/>
      <c r="S55" s="32">
        <f>ROUND(SUM(S53:S54),5)</f>
        <v>0</v>
      </c>
      <c r="T55" s="30"/>
      <c r="U55" s="32">
        <f>ROUND(SUM(U53:U54),5)</f>
        <v>0</v>
      </c>
      <c r="V55" s="30"/>
      <c r="W55" s="32">
        <f>ROUND(SUM(W53:W54),5)</f>
        <v>33900.01</v>
      </c>
      <c r="X55" s="30"/>
      <c r="Y55" s="32">
        <f>ROUND(SUM(Y53:Y54),5)</f>
        <v>0</v>
      </c>
      <c r="Z55" s="30"/>
      <c r="AA55" s="32">
        <f>ROUND(SUM(AA53:AA54),5)</f>
        <v>0</v>
      </c>
      <c r="AB55" s="30"/>
      <c r="AC55" s="32">
        <f>ROUND(SUM(AC53:AC54),5)</f>
        <v>0</v>
      </c>
      <c r="AD55" s="30"/>
      <c r="AE55" s="32">
        <f>ROUND(SUM(AE53:AE54),5)</f>
        <v>0</v>
      </c>
      <c r="AF55" s="30"/>
      <c r="AG55" s="32">
        <f>ROUND(SUM(AG53:AG54),5)</f>
        <v>0</v>
      </c>
      <c r="AH55" s="13"/>
      <c r="AI55" s="25">
        <f>ROUND(SUM(AI53:AI54),5)</f>
        <v>0</v>
      </c>
      <c r="AJ55" s="13"/>
      <c r="AK55" s="25">
        <f>ROUND(SUM(AK53:AK54),5)</f>
        <v>0</v>
      </c>
    </row>
    <row r="56" spans="1:37" x14ac:dyDescent="0.25">
      <c r="A56" s="1"/>
      <c r="B56" s="1"/>
      <c r="C56" s="1"/>
      <c r="D56" s="1"/>
      <c r="E56" s="1"/>
      <c r="F56" s="1" t="s">
        <v>333</v>
      </c>
      <c r="G56" s="1"/>
      <c r="H56" s="1"/>
      <c r="I56" s="13"/>
      <c r="J56" s="13"/>
      <c r="K56" s="13"/>
      <c r="L56" s="13"/>
      <c r="M56" s="13"/>
      <c r="N56" s="13"/>
      <c r="O56" s="33"/>
      <c r="P56" s="13"/>
      <c r="Q56" s="13"/>
      <c r="R56" s="14"/>
      <c r="S56" s="34"/>
      <c r="T56" s="17"/>
      <c r="U56" s="34"/>
      <c r="V56" s="35"/>
      <c r="W56" s="13"/>
      <c r="X56" s="35"/>
      <c r="Y56" s="13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</row>
    <row r="57" spans="1:37" x14ac:dyDescent="0.25">
      <c r="A57" s="1"/>
      <c r="B57" s="1"/>
      <c r="C57" s="1"/>
      <c r="D57" s="1"/>
      <c r="E57" s="1"/>
      <c r="F57" s="1"/>
      <c r="G57" s="1" t="s">
        <v>334</v>
      </c>
      <c r="H57" s="1"/>
      <c r="I57" s="13"/>
      <c r="J57" s="13"/>
      <c r="K57" s="13"/>
      <c r="L57" s="13"/>
      <c r="M57" s="13"/>
      <c r="N57" s="13"/>
      <c r="O57" s="33"/>
      <c r="P57" s="13"/>
      <c r="Q57" s="13"/>
      <c r="R57" s="14"/>
      <c r="S57" s="34"/>
      <c r="T57" s="17"/>
      <c r="U57" s="34"/>
      <c r="V57" s="35"/>
      <c r="W57" s="13"/>
      <c r="X57" s="35"/>
      <c r="Y57" s="13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</row>
    <row r="58" spans="1:37" x14ac:dyDescent="0.25">
      <c r="A58" s="1"/>
      <c r="B58" s="1"/>
      <c r="C58" s="1"/>
      <c r="D58" s="1"/>
      <c r="E58" s="1"/>
      <c r="F58" s="1"/>
      <c r="G58" s="1" t="s">
        <v>335</v>
      </c>
      <c r="H58" s="1"/>
      <c r="I58" s="13"/>
      <c r="J58" s="13"/>
      <c r="K58" s="13"/>
      <c r="L58" s="13"/>
      <c r="M58" s="13"/>
      <c r="N58" s="13"/>
      <c r="O58" s="33"/>
      <c r="P58" s="13"/>
      <c r="Q58" s="13"/>
      <c r="R58" s="14"/>
      <c r="S58" s="34"/>
      <c r="T58" s="17"/>
      <c r="U58" s="34"/>
      <c r="V58" s="35"/>
      <c r="W58" s="13"/>
      <c r="X58" s="35"/>
      <c r="Y58" s="13"/>
      <c r="Z58" s="26"/>
      <c r="AA58" s="13">
        <v>50000</v>
      </c>
      <c r="AB58" s="26"/>
      <c r="AC58" s="26"/>
      <c r="AD58" s="26"/>
      <c r="AE58" s="26"/>
      <c r="AF58" s="26"/>
      <c r="AG58" s="13">
        <v>50000</v>
      </c>
      <c r="AH58" s="26"/>
      <c r="AI58" s="13">
        <v>50000</v>
      </c>
      <c r="AJ58" s="26"/>
      <c r="AK58" s="13">
        <f t="shared" ref="AK58:AK59" si="5">+AG58-AI58</f>
        <v>0</v>
      </c>
    </row>
    <row r="59" spans="1:37" ht="15.75" thickBot="1" x14ac:dyDescent="0.3">
      <c r="A59" s="1"/>
      <c r="B59" s="1"/>
      <c r="C59" s="1"/>
      <c r="D59" s="1"/>
      <c r="E59" s="1"/>
      <c r="F59" s="1"/>
      <c r="G59" s="1" t="s">
        <v>336</v>
      </c>
      <c r="H59" s="1"/>
      <c r="I59" s="15"/>
      <c r="J59" s="13"/>
      <c r="K59" s="15"/>
      <c r="L59" s="13"/>
      <c r="M59" s="15"/>
      <c r="N59" s="13"/>
      <c r="O59" s="36"/>
      <c r="P59" s="13"/>
      <c r="Q59" s="15"/>
      <c r="R59" s="14"/>
      <c r="S59" s="37"/>
      <c r="T59" s="17"/>
      <c r="U59" s="37"/>
      <c r="V59" s="35"/>
      <c r="W59" s="15"/>
      <c r="X59" s="35"/>
      <c r="Y59" s="15"/>
      <c r="Z59" s="26"/>
      <c r="AA59" s="15"/>
      <c r="AB59" s="26"/>
      <c r="AC59" s="15"/>
      <c r="AD59" s="26"/>
      <c r="AE59" s="15"/>
      <c r="AF59" s="26"/>
      <c r="AG59" s="15"/>
      <c r="AH59" s="26"/>
      <c r="AI59" s="15"/>
      <c r="AJ59" s="26"/>
      <c r="AK59" s="15">
        <f t="shared" si="5"/>
        <v>0</v>
      </c>
    </row>
    <row r="60" spans="1:37" ht="15.75" thickBot="1" x14ac:dyDescent="0.3">
      <c r="A60" s="1"/>
      <c r="B60" s="1"/>
      <c r="C60" s="1"/>
      <c r="D60" s="1"/>
      <c r="E60" s="1"/>
      <c r="F60" s="1" t="s">
        <v>337</v>
      </c>
      <c r="G60" s="1"/>
      <c r="H60" s="1"/>
      <c r="I60" s="25">
        <f>SUM(I57:I59)</f>
        <v>0</v>
      </c>
      <c r="J60" s="13"/>
      <c r="K60" s="25">
        <f>SUM(K57:K59)</f>
        <v>0</v>
      </c>
      <c r="L60" s="13"/>
      <c r="M60" s="25">
        <f>SUM(M57:M59)</f>
        <v>0</v>
      </c>
      <c r="N60" s="13"/>
      <c r="O60" s="25">
        <f>SUM(O57:O59)</f>
        <v>0</v>
      </c>
      <c r="P60" s="13"/>
      <c r="Q60" s="25">
        <f>SUM(Q57:Q59)</f>
        <v>0</v>
      </c>
      <c r="R60" s="14"/>
      <c r="S60" s="25">
        <f>SUM(S57:S59)</f>
        <v>0</v>
      </c>
      <c r="T60" s="14"/>
      <c r="U60" s="25">
        <f>SUM(U57:U59)</f>
        <v>0</v>
      </c>
      <c r="V60" s="35"/>
      <c r="W60" s="25">
        <f>SUM(W57:W59)</f>
        <v>0</v>
      </c>
      <c r="X60" s="35"/>
      <c r="Y60" s="25">
        <f>SUM(Y57:Y59)</f>
        <v>0</v>
      </c>
      <c r="Z60" s="26"/>
      <c r="AA60" s="25">
        <f>SUM(AA57:AA59)</f>
        <v>50000</v>
      </c>
      <c r="AB60" s="26"/>
      <c r="AC60" s="25">
        <f>SUM(AC57:AC59)</f>
        <v>0</v>
      </c>
      <c r="AD60" s="26"/>
      <c r="AE60" s="25">
        <f>SUM(AE57:AE59)</f>
        <v>0</v>
      </c>
      <c r="AF60" s="26"/>
      <c r="AG60" s="25">
        <f>SUM(AG57:AG59)</f>
        <v>50000</v>
      </c>
      <c r="AH60" s="26"/>
      <c r="AI60" s="25">
        <f>SUM(AI57:AI59)</f>
        <v>50000</v>
      </c>
      <c r="AJ60" s="26"/>
      <c r="AK60" s="25">
        <f>SUM(AK57:AK59)</f>
        <v>0</v>
      </c>
    </row>
    <row r="61" spans="1:37" ht="15.75" thickBot="1" x14ac:dyDescent="0.3">
      <c r="A61" s="1"/>
      <c r="B61" s="1"/>
      <c r="C61" s="1"/>
      <c r="D61" s="1"/>
      <c r="E61" s="1" t="s">
        <v>67</v>
      </c>
      <c r="F61" s="1"/>
      <c r="G61" s="1"/>
      <c r="H61" s="1"/>
      <c r="I61" s="25">
        <f>ROUND(SUM(I34:I49)+I52+I55+I60,5)</f>
        <v>344.05</v>
      </c>
      <c r="J61" s="13"/>
      <c r="K61" s="25">
        <f>ROUND(SUM(K34:K49)+K52+K55+K60,5)</f>
        <v>31806.38</v>
      </c>
      <c r="L61" s="13"/>
      <c r="M61" s="25">
        <f>ROUND(SUM(M34:M49)+M52+M55+M60,5)</f>
        <v>15614.79</v>
      </c>
      <c r="N61" s="13"/>
      <c r="O61" s="25">
        <f>ROUND(SUM(O34:O49)+O52+O55+O60,5)</f>
        <v>72329.25</v>
      </c>
      <c r="P61" s="13"/>
      <c r="Q61" s="25">
        <f>ROUND(SUM(Q34:Q49)+Q52+Q55+Q60,5)</f>
        <v>54584.52</v>
      </c>
      <c r="R61" s="13"/>
      <c r="S61" s="25">
        <f>ROUND(SUM(S34:S49)+S52+S55+S60,5)</f>
        <v>23342.6</v>
      </c>
      <c r="T61" s="13"/>
      <c r="U61" s="25">
        <f>ROUND(SUM(U34:U49)+U52+U55+U60,5)</f>
        <v>20738.87</v>
      </c>
      <c r="V61" s="13"/>
      <c r="W61" s="25">
        <f>ROUND(SUM(W34:W49)+W52+W55+W60,5)</f>
        <v>75539.73</v>
      </c>
      <c r="X61" s="13"/>
      <c r="Y61" s="25">
        <f>ROUND(SUM(Y34:Y49)+Y52+Y55+Y60,5)</f>
        <v>2100</v>
      </c>
      <c r="Z61" s="13"/>
      <c r="AA61" s="25">
        <f>ROUND(SUM(AA34:AA49)+AA52+AA55+AA60,5)</f>
        <v>50450</v>
      </c>
      <c r="AB61" s="13"/>
      <c r="AC61" s="25">
        <f>ROUND(SUM(AC34:AC49)+AC52+AC55+AC60,5)</f>
        <v>150450</v>
      </c>
      <c r="AD61" s="13"/>
      <c r="AE61" s="25">
        <f>ROUND(SUM(AE34:AE49)+AE52+AE55+AE60,5)</f>
        <v>450</v>
      </c>
      <c r="AF61" s="13"/>
      <c r="AG61" s="25">
        <f>ROUND(SUM(AG34:AG49)+AG52+AG55+AG60,5)</f>
        <v>472431.89</v>
      </c>
      <c r="AH61" s="13"/>
      <c r="AI61" s="25">
        <f>ROUND(SUM(AI34:AI49)+AI52+AI55+AI60,5)</f>
        <v>284000</v>
      </c>
      <c r="AJ61" s="13"/>
      <c r="AK61" s="25">
        <f>ROUND(SUM(AK34:AK49)+AK52+AK55+AK60,5)</f>
        <v>188431.89</v>
      </c>
    </row>
    <row r="62" spans="1:37" ht="15.75" thickBot="1" x14ac:dyDescent="0.3">
      <c r="A62" s="1"/>
      <c r="B62" s="1"/>
      <c r="C62" s="1"/>
      <c r="D62" s="1" t="s">
        <v>68</v>
      </c>
      <c r="E62" s="1"/>
      <c r="F62" s="1"/>
      <c r="G62" s="1"/>
      <c r="H62" s="1"/>
      <c r="I62" s="24">
        <f>ROUND(I3+I22+I33+I61,5)</f>
        <v>331579.95</v>
      </c>
      <c r="J62" s="13"/>
      <c r="K62" s="24">
        <f>ROUND(K3+K22+K33+K61,5)</f>
        <v>492472.89</v>
      </c>
      <c r="L62" s="13"/>
      <c r="M62" s="24">
        <f>ROUND(M3+M22+M33+M61,5)</f>
        <v>550080.64</v>
      </c>
      <c r="N62" s="13"/>
      <c r="O62" s="24">
        <f>ROUND(O3+O22+O33+O61,5)</f>
        <v>583305.77</v>
      </c>
      <c r="P62" s="13"/>
      <c r="Q62" s="24">
        <f>ROUND(Q3+Q22+Q33+Q61,5)</f>
        <v>671975.21</v>
      </c>
      <c r="R62" s="13"/>
      <c r="S62" s="24">
        <f>ROUND(S3+S22+S33+S61,5)</f>
        <v>505361.77</v>
      </c>
      <c r="T62" s="13"/>
      <c r="U62" s="24">
        <f>ROUND(U3+U22+U33+U61,5)</f>
        <v>932423.55</v>
      </c>
      <c r="V62" s="13"/>
      <c r="W62" s="24">
        <f>ROUND(W3+W22+W33+W61,5)</f>
        <v>340267.07</v>
      </c>
      <c r="X62" s="13"/>
      <c r="Y62" s="24">
        <f>ROUND(Y3+Y22+Y33+Y61,5)</f>
        <v>39923.862500000003</v>
      </c>
      <c r="Z62" s="13"/>
      <c r="AA62" s="24">
        <f>ROUND(AA3+AA22+AA33+AA61,5)</f>
        <v>74318</v>
      </c>
      <c r="AB62" s="13"/>
      <c r="AC62" s="24">
        <f>ROUND(AC3+AC22+AC33+AC61,5)</f>
        <v>170548</v>
      </c>
      <c r="AD62" s="13"/>
      <c r="AE62" s="24">
        <f>ROUND(AE3+AE22+AE33+AE61,5)</f>
        <v>24578</v>
      </c>
      <c r="AF62" s="13"/>
      <c r="AG62" s="24">
        <f>ROUND(AG3+AG22+AG33+AG61,5)</f>
        <v>4686364.6325000003</v>
      </c>
      <c r="AH62" s="13"/>
      <c r="AI62" s="24">
        <f>ROUND(AI3+AI22+AI33+AI61,5)</f>
        <v>4464000</v>
      </c>
      <c r="AJ62" s="13"/>
      <c r="AK62" s="24">
        <f>ROUND(AK3+AK22+AK33+AK61,5)</f>
        <v>222364.63250000001</v>
      </c>
    </row>
    <row r="63" spans="1:37" x14ac:dyDescent="0.25">
      <c r="A63" s="1"/>
      <c r="B63" s="1"/>
      <c r="C63" s="1" t="s">
        <v>69</v>
      </c>
      <c r="D63" s="1"/>
      <c r="E63" s="1"/>
      <c r="F63" s="1"/>
      <c r="G63" s="1"/>
      <c r="H63" s="1"/>
      <c r="I63" s="13">
        <f>I62</f>
        <v>331579.95</v>
      </c>
      <c r="J63" s="13"/>
      <c r="K63" s="13">
        <f>K62</f>
        <v>492472.89</v>
      </c>
      <c r="L63" s="13"/>
      <c r="M63" s="13">
        <f>M62</f>
        <v>550080.64</v>
      </c>
      <c r="N63" s="13"/>
      <c r="O63" s="13">
        <f>O62</f>
        <v>583305.77</v>
      </c>
      <c r="P63" s="13"/>
      <c r="Q63" s="13">
        <f>Q62</f>
        <v>671975.21</v>
      </c>
      <c r="R63" s="13"/>
      <c r="S63" s="13">
        <f>S62</f>
        <v>505361.77</v>
      </c>
      <c r="T63" s="13"/>
      <c r="U63" s="13">
        <f>U62</f>
        <v>932423.55</v>
      </c>
      <c r="V63" s="13"/>
      <c r="W63" s="13">
        <f>W62</f>
        <v>340267.07</v>
      </c>
      <c r="X63" s="13"/>
      <c r="Y63" s="13">
        <f>Y62</f>
        <v>39923.862500000003</v>
      </c>
      <c r="Z63" s="13"/>
      <c r="AA63" s="13">
        <f>AA62</f>
        <v>74318</v>
      </c>
      <c r="AB63" s="13"/>
      <c r="AC63" s="13">
        <f>AC62</f>
        <v>170548</v>
      </c>
      <c r="AD63" s="13"/>
      <c r="AE63" s="13">
        <f>AE62</f>
        <v>24578</v>
      </c>
      <c r="AF63" s="13"/>
      <c r="AG63" s="13">
        <f>AG62</f>
        <v>4686364.6325000003</v>
      </c>
      <c r="AH63" s="13"/>
      <c r="AI63" s="13">
        <f>AI62</f>
        <v>4464000</v>
      </c>
      <c r="AJ63" s="13"/>
      <c r="AK63" s="13">
        <f>AK62</f>
        <v>222364.63250000001</v>
      </c>
    </row>
    <row r="64" spans="1:37" x14ac:dyDescent="0.25">
      <c r="A64" s="1"/>
      <c r="B64" s="1"/>
      <c r="C64" s="1"/>
      <c r="D64" s="1" t="s">
        <v>70</v>
      </c>
      <c r="E64" s="1"/>
      <c r="F64" s="1"/>
      <c r="G64" s="1"/>
      <c r="H64" s="1"/>
      <c r="I64" s="2"/>
      <c r="J64" s="3"/>
      <c r="K64" s="2"/>
      <c r="L64" s="3"/>
      <c r="M64" s="2"/>
      <c r="N64" s="3"/>
      <c r="O64" s="2"/>
      <c r="P64" s="3"/>
      <c r="Q64" s="2"/>
      <c r="R64" s="3"/>
      <c r="S64" s="2"/>
      <c r="T64" s="3"/>
      <c r="U64" s="2"/>
      <c r="V64" s="3"/>
      <c r="W64" s="2"/>
      <c r="X64" s="3"/>
      <c r="Y64" s="2"/>
      <c r="Z64" s="3"/>
      <c r="AA64" s="2"/>
      <c r="AB64" s="3"/>
      <c r="AC64" s="2"/>
      <c r="AD64" s="3"/>
      <c r="AE64" s="2"/>
      <c r="AF64" s="3"/>
      <c r="AG64" s="2"/>
      <c r="AH64" s="3"/>
      <c r="AI64" s="2"/>
      <c r="AJ64" s="3"/>
      <c r="AK64" s="13"/>
    </row>
    <row r="65" spans="1:37" x14ac:dyDescent="0.25">
      <c r="A65" s="1"/>
      <c r="B65" s="1"/>
      <c r="C65" s="1"/>
      <c r="D65" s="1"/>
      <c r="E65" s="1" t="s">
        <v>71</v>
      </c>
      <c r="F65" s="1"/>
      <c r="G65" s="1"/>
      <c r="H65" s="1"/>
      <c r="I65" s="2"/>
      <c r="J65" s="3"/>
      <c r="K65" s="2"/>
      <c r="L65" s="3"/>
      <c r="M65" s="2"/>
      <c r="N65" s="3"/>
      <c r="O65" s="2"/>
      <c r="P65" s="3"/>
      <c r="Q65" s="2"/>
      <c r="R65" s="3"/>
      <c r="S65" s="2"/>
      <c r="T65" s="3"/>
      <c r="U65" s="2"/>
      <c r="V65" s="3"/>
      <c r="W65" s="2"/>
      <c r="X65" s="3"/>
      <c r="Y65" s="2"/>
      <c r="Z65" s="3"/>
      <c r="AA65" s="2"/>
      <c r="AB65" s="3"/>
      <c r="AC65" s="2"/>
      <c r="AD65" s="3"/>
      <c r="AE65" s="2"/>
      <c r="AF65" s="3"/>
      <c r="AG65" s="2"/>
      <c r="AH65" s="3"/>
      <c r="AI65" s="2"/>
      <c r="AJ65" s="3"/>
      <c r="AK65" s="13"/>
    </row>
    <row r="66" spans="1:37" x14ac:dyDescent="0.25">
      <c r="A66" s="1"/>
      <c r="B66" s="1"/>
      <c r="C66" s="1"/>
      <c r="D66" s="1"/>
      <c r="E66" s="1"/>
      <c r="F66" s="1" t="s">
        <v>72</v>
      </c>
      <c r="G66" s="1"/>
      <c r="H66" s="1"/>
      <c r="I66" s="2"/>
      <c r="J66" s="3"/>
      <c r="K66" s="2"/>
      <c r="L66" s="3"/>
      <c r="M66" s="2"/>
      <c r="N66" s="3"/>
      <c r="O66" s="2"/>
      <c r="P66" s="3"/>
      <c r="Q66" s="2"/>
      <c r="R66" s="3"/>
      <c r="S66" s="2"/>
      <c r="T66" s="3"/>
      <c r="U66" s="2"/>
      <c r="V66" s="3"/>
      <c r="W66" s="2"/>
      <c r="X66" s="3"/>
      <c r="Y66" s="2"/>
      <c r="Z66" s="3"/>
      <c r="AA66" s="2"/>
      <c r="AB66" s="3"/>
      <c r="AC66" s="2"/>
      <c r="AD66" s="3"/>
      <c r="AE66" s="2"/>
      <c r="AF66" s="3"/>
      <c r="AG66" s="2"/>
      <c r="AH66" s="3"/>
      <c r="AI66" s="2"/>
      <c r="AJ66" s="3"/>
      <c r="AK66" s="13"/>
    </row>
    <row r="67" spans="1:37" x14ac:dyDescent="0.25">
      <c r="A67" s="1"/>
      <c r="B67" s="1"/>
      <c r="C67" s="1"/>
      <c r="D67" s="1"/>
      <c r="E67" s="1"/>
      <c r="F67" s="1"/>
      <c r="G67" s="1" t="s">
        <v>73</v>
      </c>
      <c r="H67" s="1"/>
      <c r="I67" s="2">
        <v>-2479.66</v>
      </c>
      <c r="J67" s="3"/>
      <c r="K67" s="2">
        <v>2452.29</v>
      </c>
      <c r="L67" s="3"/>
      <c r="M67" s="2">
        <v>4731.66</v>
      </c>
      <c r="N67" s="3"/>
      <c r="O67" s="2">
        <v>7332.51</v>
      </c>
      <c r="P67" s="3"/>
      <c r="Q67" s="2">
        <v>3728.09</v>
      </c>
      <c r="R67" s="3"/>
      <c r="S67" s="2">
        <v>5965.9</v>
      </c>
      <c r="T67" s="3"/>
      <c r="U67" s="2">
        <v>7051.98</v>
      </c>
      <c r="V67" s="3"/>
      <c r="W67" s="2">
        <v>4013.04</v>
      </c>
      <c r="X67" s="3"/>
      <c r="Y67" s="2">
        <v>4375</v>
      </c>
      <c r="Z67" s="3"/>
      <c r="AA67" s="2">
        <v>4375</v>
      </c>
      <c r="AB67" s="3"/>
      <c r="AC67" s="2">
        <v>4375</v>
      </c>
      <c r="AD67" s="3"/>
      <c r="AE67" s="2">
        <v>4375</v>
      </c>
      <c r="AF67" s="3"/>
      <c r="AG67" s="2">
        <f>ROUND(SUM(I67:AE67),5)</f>
        <v>50295.81</v>
      </c>
      <c r="AH67" s="3"/>
      <c r="AI67" s="2">
        <v>35000</v>
      </c>
      <c r="AJ67" s="3"/>
      <c r="AK67" s="13">
        <f t="shared" ref="AK67:AK85" si="6">+AG67-AI67</f>
        <v>15295.809999999998</v>
      </c>
    </row>
    <row r="68" spans="1:37" x14ac:dyDescent="0.25">
      <c r="A68" s="1"/>
      <c r="B68" s="1"/>
      <c r="C68" s="1"/>
      <c r="D68" s="1"/>
      <c r="E68" s="1"/>
      <c r="F68" s="1"/>
      <c r="G68" s="1" t="s">
        <v>74</v>
      </c>
      <c r="H68" s="1"/>
      <c r="I68" s="2">
        <v>570</v>
      </c>
      <c r="J68" s="3"/>
      <c r="K68" s="2">
        <v>567.9</v>
      </c>
      <c r="L68" s="3"/>
      <c r="M68" s="2">
        <v>1753.46</v>
      </c>
      <c r="N68" s="3"/>
      <c r="O68" s="2">
        <v>604.73</v>
      </c>
      <c r="P68" s="3"/>
      <c r="Q68" s="2">
        <v>620.39</v>
      </c>
      <c r="R68" s="3"/>
      <c r="S68" s="2">
        <v>480</v>
      </c>
      <c r="T68" s="3"/>
      <c r="U68" s="2">
        <v>669.89</v>
      </c>
      <c r="V68" s="3"/>
      <c r="W68" s="2">
        <v>784.86</v>
      </c>
      <c r="X68" s="3"/>
      <c r="Y68" s="2">
        <f>14163.75*0.01</f>
        <v>141.63750000000002</v>
      </c>
      <c r="Z68" s="3"/>
      <c r="AA68" s="2">
        <v>0</v>
      </c>
      <c r="AB68" s="3"/>
      <c r="AC68" s="2">
        <v>0</v>
      </c>
      <c r="AD68" s="3"/>
      <c r="AE68" s="2">
        <v>0</v>
      </c>
      <c r="AF68" s="3"/>
      <c r="AG68" s="2">
        <f>ROUND(SUM(I68:AE68),5)</f>
        <v>6192.8675000000003</v>
      </c>
      <c r="AH68" s="3"/>
      <c r="AI68" s="2">
        <v>7000</v>
      </c>
      <c r="AJ68" s="3"/>
      <c r="AK68" s="13">
        <f t="shared" si="6"/>
        <v>-807.13249999999971</v>
      </c>
    </row>
    <row r="69" spans="1:37" x14ac:dyDescent="0.25">
      <c r="A69" s="1"/>
      <c r="B69" s="1"/>
      <c r="C69" s="1"/>
      <c r="D69" s="1"/>
      <c r="E69" s="1"/>
      <c r="F69" s="1"/>
      <c r="G69" s="1" t="s">
        <v>75</v>
      </c>
      <c r="H69" s="1"/>
      <c r="I69" s="2">
        <v>255.91</v>
      </c>
      <c r="J69" s="3"/>
      <c r="K69" s="2">
        <v>0</v>
      </c>
      <c r="L69" s="3"/>
      <c r="M69" s="2">
        <v>0</v>
      </c>
      <c r="N69" s="3"/>
      <c r="O69" s="2">
        <v>267.98</v>
      </c>
      <c r="P69" s="3"/>
      <c r="Q69" s="2">
        <v>0</v>
      </c>
      <c r="R69" s="3"/>
      <c r="S69" s="2">
        <v>0</v>
      </c>
      <c r="T69" s="3"/>
      <c r="U69" s="2">
        <v>269.20999999999998</v>
      </c>
      <c r="V69" s="3"/>
      <c r="W69" s="2">
        <v>0</v>
      </c>
      <c r="X69" s="3"/>
      <c r="Y69" s="2">
        <v>0</v>
      </c>
      <c r="Z69" s="3"/>
      <c r="AA69" s="2">
        <f>+(267.98+269.21)/2</f>
        <v>268.59500000000003</v>
      </c>
      <c r="AB69" s="3"/>
      <c r="AC69" s="2">
        <v>0</v>
      </c>
      <c r="AD69" s="3"/>
      <c r="AE69" s="2">
        <v>0</v>
      </c>
      <c r="AF69" s="3"/>
      <c r="AG69" s="2">
        <f>ROUND(SUM(I69:AE69),5)</f>
        <v>1061.6949999999999</v>
      </c>
      <c r="AH69" s="3"/>
      <c r="AI69" s="2">
        <v>3000</v>
      </c>
      <c r="AJ69" s="3"/>
      <c r="AK69" s="13">
        <f t="shared" si="6"/>
        <v>-1938.3050000000001</v>
      </c>
    </row>
    <row r="70" spans="1:37" x14ac:dyDescent="0.25">
      <c r="A70" s="1"/>
      <c r="B70" s="1"/>
      <c r="C70" s="1"/>
      <c r="D70" s="1"/>
      <c r="E70" s="1"/>
      <c r="F70" s="18"/>
      <c r="G70" s="18" t="s">
        <v>76</v>
      </c>
      <c r="H70" s="18"/>
      <c r="I70" s="19">
        <v>60.72</v>
      </c>
      <c r="J70" s="20"/>
      <c r="K70" s="19">
        <v>55.7</v>
      </c>
      <c r="L70" s="20"/>
      <c r="M70" s="19">
        <v>0</v>
      </c>
      <c r="N70" s="20"/>
      <c r="O70" s="19">
        <v>140.13</v>
      </c>
      <c r="P70" s="20"/>
      <c r="Q70" s="19">
        <v>43.75</v>
      </c>
      <c r="R70" s="20"/>
      <c r="S70" s="19">
        <v>0</v>
      </c>
      <c r="T70" s="20"/>
      <c r="U70" s="19">
        <v>63</v>
      </c>
      <c r="V70" s="20"/>
      <c r="W70" s="19">
        <v>94.5</v>
      </c>
      <c r="X70" s="20"/>
      <c r="Y70" s="19">
        <v>57.23</v>
      </c>
      <c r="Z70" s="20"/>
      <c r="AA70" s="19">
        <v>57.23</v>
      </c>
      <c r="AB70" s="20"/>
      <c r="AC70" s="19">
        <v>57.23</v>
      </c>
      <c r="AD70" s="20"/>
      <c r="AE70" s="19">
        <v>57.23</v>
      </c>
      <c r="AF70" s="20"/>
      <c r="AG70" s="19"/>
      <c r="AH70" s="3"/>
      <c r="AI70" s="2">
        <v>0</v>
      </c>
      <c r="AJ70" s="3"/>
      <c r="AK70" s="13">
        <f t="shared" si="6"/>
        <v>0</v>
      </c>
    </row>
    <row r="71" spans="1:37" x14ac:dyDescent="0.25">
      <c r="A71" s="1"/>
      <c r="B71" s="1"/>
      <c r="C71" s="1"/>
      <c r="D71" s="1"/>
      <c r="E71" s="1"/>
      <c r="F71" s="1"/>
      <c r="G71" s="1" t="s">
        <v>77</v>
      </c>
      <c r="H71" s="1"/>
      <c r="I71" s="2">
        <v>325</v>
      </c>
      <c r="J71" s="3"/>
      <c r="K71" s="2">
        <v>337.8</v>
      </c>
      <c r="L71" s="3"/>
      <c r="M71" s="2">
        <v>0</v>
      </c>
      <c r="N71" s="3"/>
      <c r="O71" s="2">
        <v>0</v>
      </c>
      <c r="P71" s="3"/>
      <c r="Q71" s="2">
        <v>0</v>
      </c>
      <c r="R71" s="3"/>
      <c r="S71" s="2">
        <v>208</v>
      </c>
      <c r="T71" s="3"/>
      <c r="U71" s="2">
        <v>140</v>
      </c>
      <c r="V71" s="3"/>
      <c r="W71" s="2">
        <v>150</v>
      </c>
      <c r="X71" s="3"/>
      <c r="Y71" s="2">
        <v>250</v>
      </c>
      <c r="Z71" s="3"/>
      <c r="AA71" s="2">
        <v>250</v>
      </c>
      <c r="AB71" s="3"/>
      <c r="AC71" s="2">
        <v>250</v>
      </c>
      <c r="AD71" s="3"/>
      <c r="AE71" s="2">
        <v>250</v>
      </c>
      <c r="AF71" s="3"/>
      <c r="AG71" s="2">
        <f t="shared" ref="AG71:AG77" si="7">ROUND(SUM(I71:AE71),5)</f>
        <v>2160.8000000000002</v>
      </c>
      <c r="AH71" s="3"/>
      <c r="AI71" s="2">
        <v>2000</v>
      </c>
      <c r="AJ71" s="3"/>
      <c r="AK71" s="13">
        <f t="shared" si="6"/>
        <v>160.80000000000018</v>
      </c>
    </row>
    <row r="72" spans="1:37" x14ac:dyDescent="0.25">
      <c r="A72" s="1"/>
      <c r="B72" s="1"/>
      <c r="C72" s="1"/>
      <c r="D72" s="1"/>
      <c r="E72" s="1"/>
      <c r="F72" s="1"/>
      <c r="G72" s="1" t="s">
        <v>78</v>
      </c>
      <c r="H72" s="1"/>
      <c r="I72" s="2">
        <v>0</v>
      </c>
      <c r="J72" s="3"/>
      <c r="K72" s="2">
        <v>0</v>
      </c>
      <c r="L72" s="3"/>
      <c r="M72" s="2">
        <v>3101.25</v>
      </c>
      <c r="N72" s="3"/>
      <c r="O72" s="2">
        <v>0</v>
      </c>
      <c r="P72" s="3"/>
      <c r="Q72" s="2">
        <v>0</v>
      </c>
      <c r="R72" s="3"/>
      <c r="S72" s="2">
        <v>0</v>
      </c>
      <c r="T72" s="3"/>
      <c r="U72" s="2">
        <v>0</v>
      </c>
      <c r="V72" s="3"/>
      <c r="W72" s="2">
        <v>0</v>
      </c>
      <c r="X72" s="3"/>
      <c r="Y72" s="2">
        <v>0</v>
      </c>
      <c r="Z72" s="3"/>
      <c r="AA72" s="2">
        <v>0</v>
      </c>
      <c r="AB72" s="3"/>
      <c r="AC72" s="2">
        <v>0</v>
      </c>
      <c r="AD72" s="3"/>
      <c r="AE72" s="2">
        <v>0</v>
      </c>
      <c r="AF72" s="3"/>
      <c r="AG72" s="2">
        <f t="shared" si="7"/>
        <v>3101.25</v>
      </c>
      <c r="AH72" s="3"/>
      <c r="AI72" s="2">
        <v>5000</v>
      </c>
      <c r="AJ72" s="3"/>
      <c r="AK72" s="13">
        <f t="shared" si="6"/>
        <v>-1898.75</v>
      </c>
    </row>
    <row r="73" spans="1:37" x14ac:dyDescent="0.25">
      <c r="A73" s="1"/>
      <c r="B73" s="1"/>
      <c r="C73" s="1"/>
      <c r="D73" s="1"/>
      <c r="E73" s="1"/>
      <c r="F73" s="1"/>
      <c r="G73" s="1" t="s">
        <v>79</v>
      </c>
      <c r="H73" s="1"/>
      <c r="I73" s="2">
        <v>0</v>
      </c>
      <c r="J73" s="3"/>
      <c r="K73" s="2">
        <v>0</v>
      </c>
      <c r="L73" s="3"/>
      <c r="M73" s="2">
        <v>0</v>
      </c>
      <c r="N73" s="3"/>
      <c r="O73" s="2">
        <v>74.989999999999995</v>
      </c>
      <c r="P73" s="3"/>
      <c r="Q73" s="2">
        <v>5074.99</v>
      </c>
      <c r="R73" s="3"/>
      <c r="S73" s="2">
        <v>0</v>
      </c>
      <c r="T73" s="3"/>
      <c r="U73" s="2">
        <v>0</v>
      </c>
      <c r="V73" s="3"/>
      <c r="W73" s="2">
        <v>324.99</v>
      </c>
      <c r="X73" s="3"/>
      <c r="Y73" s="2">
        <v>0</v>
      </c>
      <c r="Z73" s="3"/>
      <c r="AA73" s="2">
        <v>0</v>
      </c>
      <c r="AB73" s="3"/>
      <c r="AC73" s="2">
        <v>0</v>
      </c>
      <c r="AD73" s="3"/>
      <c r="AE73" s="2">
        <v>0</v>
      </c>
      <c r="AF73" s="3"/>
      <c r="AG73" s="2">
        <f t="shared" si="7"/>
        <v>5474.97</v>
      </c>
      <c r="AH73" s="3"/>
      <c r="AI73" s="2">
        <v>5000</v>
      </c>
      <c r="AJ73" s="3"/>
      <c r="AK73" s="13">
        <f t="shared" si="6"/>
        <v>474.97000000000025</v>
      </c>
    </row>
    <row r="74" spans="1:37" x14ac:dyDescent="0.25">
      <c r="A74" s="1"/>
      <c r="B74" s="1"/>
      <c r="C74" s="1"/>
      <c r="D74" s="1"/>
      <c r="E74" s="1"/>
      <c r="F74" s="1"/>
      <c r="G74" s="1" t="s">
        <v>80</v>
      </c>
      <c r="H74" s="1"/>
      <c r="I74" s="2">
        <v>0</v>
      </c>
      <c r="J74" s="3"/>
      <c r="K74" s="2">
        <v>0</v>
      </c>
      <c r="L74" s="3"/>
      <c r="M74" s="2">
        <v>8127.02</v>
      </c>
      <c r="N74" s="3"/>
      <c r="O74" s="2">
        <v>0</v>
      </c>
      <c r="P74" s="3"/>
      <c r="Q74" s="2">
        <v>0</v>
      </c>
      <c r="R74" s="3"/>
      <c r="S74" s="2">
        <v>0</v>
      </c>
      <c r="T74" s="3"/>
      <c r="U74" s="2">
        <v>0</v>
      </c>
      <c r="V74" s="3"/>
      <c r="W74" s="2">
        <v>0</v>
      </c>
      <c r="X74" s="3"/>
      <c r="Y74" s="2">
        <v>0</v>
      </c>
      <c r="Z74" s="3"/>
      <c r="AA74" s="2">
        <v>0</v>
      </c>
      <c r="AB74" s="3"/>
      <c r="AC74" s="2">
        <v>0</v>
      </c>
      <c r="AD74" s="3"/>
      <c r="AE74" s="2">
        <v>0</v>
      </c>
      <c r="AF74" s="3"/>
      <c r="AG74" s="2">
        <f t="shared" si="7"/>
        <v>8127.02</v>
      </c>
      <c r="AH74" s="3"/>
      <c r="AI74" s="2">
        <v>3000</v>
      </c>
      <c r="AJ74" s="3"/>
      <c r="AK74" s="13">
        <f t="shared" si="6"/>
        <v>5127.0200000000004</v>
      </c>
    </row>
    <row r="75" spans="1:37" x14ac:dyDescent="0.25">
      <c r="A75" s="1"/>
      <c r="B75" s="1"/>
      <c r="C75" s="1"/>
      <c r="D75" s="1"/>
      <c r="E75" s="1"/>
      <c r="F75" s="1"/>
      <c r="G75" s="1" t="s">
        <v>81</v>
      </c>
      <c r="H75" s="1"/>
      <c r="I75" s="2">
        <v>4740</v>
      </c>
      <c r="J75" s="3"/>
      <c r="K75" s="2">
        <v>1500</v>
      </c>
      <c r="L75" s="3"/>
      <c r="M75" s="2">
        <v>2290</v>
      </c>
      <c r="N75" s="3"/>
      <c r="O75" s="2">
        <v>1327.5</v>
      </c>
      <c r="P75" s="3"/>
      <c r="Q75" s="2">
        <v>3727.5</v>
      </c>
      <c r="R75" s="3"/>
      <c r="S75" s="2">
        <v>3915</v>
      </c>
      <c r="T75" s="3"/>
      <c r="U75" s="2">
        <v>5445</v>
      </c>
      <c r="V75" s="3"/>
      <c r="W75" s="2">
        <v>4357.5</v>
      </c>
      <c r="X75" s="3"/>
      <c r="Y75" s="2">
        <v>7500</v>
      </c>
      <c r="Z75" s="3"/>
      <c r="AA75" s="2">
        <v>7500</v>
      </c>
      <c r="AB75" s="3"/>
      <c r="AC75" s="2">
        <v>7500</v>
      </c>
      <c r="AD75" s="3"/>
      <c r="AE75" s="2">
        <v>7500</v>
      </c>
      <c r="AF75" s="3"/>
      <c r="AG75" s="2">
        <f t="shared" si="7"/>
        <v>57302.5</v>
      </c>
      <c r="AH75" s="3"/>
      <c r="AI75" s="2">
        <v>60000</v>
      </c>
      <c r="AJ75" s="3"/>
      <c r="AK75" s="13">
        <f t="shared" si="6"/>
        <v>-2697.5</v>
      </c>
    </row>
    <row r="76" spans="1:37" x14ac:dyDescent="0.25">
      <c r="A76" s="1"/>
      <c r="B76" s="1"/>
      <c r="C76" s="1"/>
      <c r="D76" s="1"/>
      <c r="E76" s="1"/>
      <c r="F76" s="1"/>
      <c r="G76" s="1" t="s">
        <v>82</v>
      </c>
      <c r="H76" s="1"/>
      <c r="I76" s="2">
        <v>0</v>
      </c>
      <c r="J76" s="3"/>
      <c r="K76" s="2">
        <v>0</v>
      </c>
      <c r="L76" s="3"/>
      <c r="M76" s="2">
        <v>0</v>
      </c>
      <c r="N76" s="3"/>
      <c r="O76" s="2">
        <v>7225.98</v>
      </c>
      <c r="P76" s="3"/>
      <c r="Q76" s="2">
        <v>2136</v>
      </c>
      <c r="R76" s="3"/>
      <c r="S76" s="2">
        <v>3572</v>
      </c>
      <c r="T76" s="3"/>
      <c r="U76" s="2">
        <v>70859.02</v>
      </c>
      <c r="V76" s="3"/>
      <c r="W76" s="2">
        <v>120</v>
      </c>
      <c r="X76" s="3"/>
      <c r="Y76" s="2">
        <v>0</v>
      </c>
      <c r="Z76" s="3"/>
      <c r="AA76" s="2">
        <v>0</v>
      </c>
      <c r="AB76" s="3"/>
      <c r="AC76" s="2">
        <v>0</v>
      </c>
      <c r="AD76" s="3"/>
      <c r="AE76" s="2">
        <v>0</v>
      </c>
      <c r="AF76" s="3"/>
      <c r="AG76" s="2">
        <f t="shared" si="7"/>
        <v>83913</v>
      </c>
      <c r="AH76" s="3"/>
      <c r="AI76" s="2">
        <v>20000</v>
      </c>
      <c r="AJ76" s="3"/>
      <c r="AK76" s="13">
        <f t="shared" si="6"/>
        <v>63913</v>
      </c>
    </row>
    <row r="77" spans="1:37" x14ac:dyDescent="0.25">
      <c r="A77" s="1"/>
      <c r="B77" s="1"/>
      <c r="C77" s="1"/>
      <c r="D77" s="1"/>
      <c r="E77" s="1"/>
      <c r="F77" s="1"/>
      <c r="G77" s="1" t="s">
        <v>83</v>
      </c>
      <c r="H77" s="1"/>
      <c r="I77" s="2">
        <v>0</v>
      </c>
      <c r="J77" s="3"/>
      <c r="K77" s="2">
        <v>0</v>
      </c>
      <c r="L77" s="3"/>
      <c r="M77" s="2">
        <v>0</v>
      </c>
      <c r="N77" s="3"/>
      <c r="O77" s="2">
        <v>0</v>
      </c>
      <c r="P77" s="3"/>
      <c r="Q77" s="2">
        <v>31990</v>
      </c>
      <c r="R77" s="3"/>
      <c r="S77" s="2">
        <v>0</v>
      </c>
      <c r="T77" s="3"/>
      <c r="U77" s="2">
        <v>0</v>
      </c>
      <c r="V77" s="3"/>
      <c r="W77" s="2">
        <v>0</v>
      </c>
      <c r="X77" s="3"/>
      <c r="Y77" s="2">
        <v>0</v>
      </c>
      <c r="Z77" s="3"/>
      <c r="AA77" s="2">
        <v>0</v>
      </c>
      <c r="AB77" s="3"/>
      <c r="AC77" s="2">
        <v>0</v>
      </c>
      <c r="AD77" s="3"/>
      <c r="AE77" s="2">
        <v>0</v>
      </c>
      <c r="AF77" s="3"/>
      <c r="AG77" s="2">
        <f t="shared" si="7"/>
        <v>31990</v>
      </c>
      <c r="AH77" s="3"/>
      <c r="AI77" s="2">
        <v>45000</v>
      </c>
      <c r="AJ77" s="3"/>
      <c r="AK77" s="13">
        <f t="shared" si="6"/>
        <v>-13010</v>
      </c>
    </row>
    <row r="78" spans="1:37" x14ac:dyDescent="0.25">
      <c r="A78" s="1"/>
      <c r="B78" s="1"/>
      <c r="C78" s="1"/>
      <c r="D78" s="1"/>
      <c r="E78" s="1"/>
      <c r="F78" s="1"/>
      <c r="G78" s="1" t="s">
        <v>338</v>
      </c>
      <c r="H78" s="1"/>
      <c r="I78" s="2"/>
      <c r="J78" s="3"/>
      <c r="K78" s="2"/>
      <c r="L78" s="3"/>
      <c r="M78" s="2"/>
      <c r="N78" s="3"/>
      <c r="O78" s="2"/>
      <c r="P78" s="3"/>
      <c r="Q78" s="2"/>
      <c r="R78" s="3"/>
      <c r="S78" s="2"/>
      <c r="T78" s="3"/>
      <c r="U78" s="2"/>
      <c r="V78" s="3"/>
      <c r="W78" s="2"/>
      <c r="X78" s="3"/>
      <c r="Y78" s="2"/>
      <c r="Z78" s="3"/>
      <c r="AA78" s="2"/>
      <c r="AB78" s="3"/>
      <c r="AC78" s="2"/>
      <c r="AD78" s="3"/>
      <c r="AE78" s="2"/>
      <c r="AF78" s="3"/>
      <c r="AG78" s="2"/>
      <c r="AH78" s="3"/>
      <c r="AI78" s="2">
        <v>2000</v>
      </c>
      <c r="AJ78" s="3"/>
      <c r="AK78" s="13">
        <f t="shared" si="6"/>
        <v>-2000</v>
      </c>
    </row>
    <row r="79" spans="1:37" x14ac:dyDescent="0.25">
      <c r="A79" s="1"/>
      <c r="B79" s="1"/>
      <c r="C79" s="1"/>
      <c r="D79" s="1"/>
      <c r="E79" s="1"/>
      <c r="F79" s="1"/>
      <c r="G79" s="1" t="s">
        <v>84</v>
      </c>
      <c r="H79" s="1"/>
      <c r="I79" s="2">
        <v>1253.9100000000001</v>
      </c>
      <c r="J79" s="3"/>
      <c r="K79" s="2">
        <v>41.2</v>
      </c>
      <c r="L79" s="3"/>
      <c r="M79" s="2">
        <v>8981.73</v>
      </c>
      <c r="N79" s="3"/>
      <c r="O79" s="2">
        <v>850</v>
      </c>
      <c r="P79" s="3"/>
      <c r="Q79" s="2">
        <v>71.13</v>
      </c>
      <c r="R79" s="3"/>
      <c r="S79" s="2">
        <v>0</v>
      </c>
      <c r="T79" s="3"/>
      <c r="U79" s="2">
        <v>3331.14</v>
      </c>
      <c r="V79" s="3"/>
      <c r="W79" s="2">
        <v>30</v>
      </c>
      <c r="X79" s="3"/>
      <c r="Y79" s="2">
        <v>0</v>
      </c>
      <c r="Z79" s="3"/>
      <c r="AA79" s="2">
        <v>0</v>
      </c>
      <c r="AB79" s="3"/>
      <c r="AC79" s="2">
        <v>0</v>
      </c>
      <c r="AD79" s="3"/>
      <c r="AE79" s="2">
        <v>0</v>
      </c>
      <c r="AF79" s="3"/>
      <c r="AG79" s="2">
        <f>ROUND(SUM(I79:AE79),5)</f>
        <v>14559.11</v>
      </c>
      <c r="AH79" s="3"/>
      <c r="AI79" s="2">
        <v>2000</v>
      </c>
      <c r="AJ79" s="3"/>
      <c r="AK79" s="13">
        <f t="shared" si="6"/>
        <v>12559.11</v>
      </c>
    </row>
    <row r="80" spans="1:37" x14ac:dyDescent="0.25">
      <c r="A80" s="1"/>
      <c r="B80" s="1"/>
      <c r="C80" s="1"/>
      <c r="D80" s="1"/>
      <c r="E80" s="1"/>
      <c r="F80" s="1"/>
      <c r="G80" s="1" t="s">
        <v>85</v>
      </c>
      <c r="H80" s="1"/>
      <c r="I80" s="2">
        <v>11418.44</v>
      </c>
      <c r="J80" s="3"/>
      <c r="K80" s="2">
        <v>4002.05</v>
      </c>
      <c r="L80" s="3"/>
      <c r="M80" s="2">
        <v>3751.34</v>
      </c>
      <c r="N80" s="3"/>
      <c r="O80" s="2">
        <v>6011.11</v>
      </c>
      <c r="P80" s="3"/>
      <c r="Q80" s="2">
        <v>19408.66</v>
      </c>
      <c r="R80" s="3"/>
      <c r="S80" s="2">
        <v>10388.85</v>
      </c>
      <c r="T80" s="3"/>
      <c r="U80" s="2">
        <v>13742.37</v>
      </c>
      <c r="V80" s="3"/>
      <c r="W80" s="2">
        <v>8962.08</v>
      </c>
      <c r="X80" s="3"/>
      <c r="Y80" s="2">
        <v>10625</v>
      </c>
      <c r="Z80" s="3"/>
      <c r="AA80" s="2">
        <v>10625</v>
      </c>
      <c r="AB80" s="3"/>
      <c r="AC80" s="2">
        <v>10625</v>
      </c>
      <c r="AD80" s="3"/>
      <c r="AE80" s="2">
        <v>10625</v>
      </c>
      <c r="AF80" s="3"/>
      <c r="AG80" s="2">
        <f>ROUND(SUM(I80:AE80),5)</f>
        <v>120184.9</v>
      </c>
      <c r="AH80" s="3"/>
      <c r="AI80" s="2">
        <v>85000</v>
      </c>
      <c r="AJ80" s="3"/>
      <c r="AK80" s="13">
        <f t="shared" si="6"/>
        <v>35184.899999999994</v>
      </c>
    </row>
    <row r="81" spans="1:37" x14ac:dyDescent="0.25">
      <c r="A81" s="1"/>
      <c r="B81" s="1"/>
      <c r="C81" s="1"/>
      <c r="D81" s="1"/>
      <c r="E81" s="1"/>
      <c r="F81" s="1"/>
      <c r="G81" s="1" t="s">
        <v>86</v>
      </c>
      <c r="H81" s="1"/>
      <c r="I81" s="2">
        <v>0</v>
      </c>
      <c r="J81" s="3"/>
      <c r="K81" s="2">
        <v>0</v>
      </c>
      <c r="L81" s="3"/>
      <c r="M81" s="2">
        <v>0</v>
      </c>
      <c r="N81" s="3"/>
      <c r="O81" s="2">
        <v>0</v>
      </c>
      <c r="P81" s="3"/>
      <c r="Q81" s="2">
        <v>0</v>
      </c>
      <c r="R81" s="3"/>
      <c r="S81" s="2">
        <v>3200</v>
      </c>
      <c r="T81" s="3"/>
      <c r="U81" s="2">
        <v>0</v>
      </c>
      <c r="V81" s="3"/>
      <c r="W81" s="2">
        <v>0</v>
      </c>
      <c r="X81" s="3"/>
      <c r="Y81" s="2">
        <v>7000</v>
      </c>
      <c r="Z81" s="3"/>
      <c r="AA81" s="2">
        <v>0</v>
      </c>
      <c r="AB81" s="3"/>
      <c r="AC81" s="2">
        <v>0</v>
      </c>
      <c r="AD81" s="3"/>
      <c r="AE81" s="2">
        <v>0</v>
      </c>
      <c r="AF81" s="3"/>
      <c r="AG81" s="2">
        <f>ROUND(SUM(I81:AE81),5)</f>
        <v>10200</v>
      </c>
      <c r="AH81" s="3"/>
      <c r="AI81" s="2">
        <v>12000</v>
      </c>
      <c r="AJ81" s="3"/>
      <c r="AK81" s="13">
        <f t="shared" si="6"/>
        <v>-1800</v>
      </c>
    </row>
    <row r="82" spans="1:37" x14ac:dyDescent="0.25">
      <c r="A82" s="1"/>
      <c r="B82" s="1"/>
      <c r="C82" s="1"/>
      <c r="D82" s="1"/>
      <c r="E82" s="1"/>
      <c r="F82" s="18"/>
      <c r="G82" s="18" t="s">
        <v>87</v>
      </c>
      <c r="H82" s="18"/>
      <c r="I82" s="19">
        <v>206.67</v>
      </c>
      <c r="J82" s="20"/>
      <c r="K82" s="19">
        <v>250.7</v>
      </c>
      <c r="L82" s="20"/>
      <c r="M82" s="19">
        <v>2652.8</v>
      </c>
      <c r="N82" s="20"/>
      <c r="O82" s="19">
        <v>624.76</v>
      </c>
      <c r="P82" s="20"/>
      <c r="Q82" s="19">
        <v>652.99</v>
      </c>
      <c r="R82" s="20"/>
      <c r="S82" s="19">
        <v>757.02</v>
      </c>
      <c r="T82" s="20"/>
      <c r="U82" s="19">
        <v>311.02</v>
      </c>
      <c r="V82" s="20"/>
      <c r="W82" s="19">
        <v>276.99</v>
      </c>
      <c r="X82" s="20"/>
      <c r="Y82" s="19">
        <v>300</v>
      </c>
      <c r="Z82" s="20"/>
      <c r="AA82" s="19">
        <v>300</v>
      </c>
      <c r="AB82" s="20"/>
      <c r="AC82" s="19">
        <v>300</v>
      </c>
      <c r="AD82" s="20"/>
      <c r="AE82" s="19">
        <v>300</v>
      </c>
      <c r="AF82" s="20"/>
      <c r="AG82" s="19"/>
      <c r="AH82" s="3"/>
      <c r="AI82" s="2">
        <v>0</v>
      </c>
      <c r="AJ82" s="3"/>
      <c r="AK82" s="13">
        <f t="shared" si="6"/>
        <v>0</v>
      </c>
    </row>
    <row r="83" spans="1:37" x14ac:dyDescent="0.25">
      <c r="A83" s="1"/>
      <c r="B83" s="1"/>
      <c r="C83" s="1"/>
      <c r="D83" s="1"/>
      <c r="E83" s="1"/>
      <c r="F83" s="1"/>
      <c r="G83" s="1" t="s">
        <v>88</v>
      </c>
      <c r="H83" s="1"/>
      <c r="I83" s="2">
        <v>0</v>
      </c>
      <c r="J83" s="3"/>
      <c r="K83" s="2">
        <v>0</v>
      </c>
      <c r="L83" s="3"/>
      <c r="M83" s="2">
        <v>429</v>
      </c>
      <c r="N83" s="3"/>
      <c r="O83" s="2">
        <v>0</v>
      </c>
      <c r="P83" s="3"/>
      <c r="Q83" s="2">
        <v>840</v>
      </c>
      <c r="R83" s="3"/>
      <c r="S83" s="2">
        <v>0</v>
      </c>
      <c r="T83" s="3"/>
      <c r="U83" s="2">
        <v>3600</v>
      </c>
      <c r="V83" s="3"/>
      <c r="W83" s="2">
        <v>0</v>
      </c>
      <c r="X83" s="3"/>
      <c r="Y83" s="2">
        <v>812.5</v>
      </c>
      <c r="Z83" s="3"/>
      <c r="AA83" s="2">
        <v>812.5</v>
      </c>
      <c r="AB83" s="3"/>
      <c r="AC83" s="2">
        <v>812.5</v>
      </c>
      <c r="AD83" s="3"/>
      <c r="AE83" s="2">
        <v>812.5</v>
      </c>
      <c r="AF83" s="3"/>
      <c r="AG83" s="2">
        <f>ROUND(SUM(I83:AE83),5)</f>
        <v>8119</v>
      </c>
      <c r="AH83" s="3"/>
      <c r="AI83" s="2">
        <v>6500</v>
      </c>
      <c r="AJ83" s="3"/>
      <c r="AK83" s="13">
        <f t="shared" si="6"/>
        <v>1619</v>
      </c>
    </row>
    <row r="84" spans="1:37" x14ac:dyDescent="0.25">
      <c r="A84" s="1"/>
      <c r="B84" s="1"/>
      <c r="C84" s="1"/>
      <c r="D84" s="1"/>
      <c r="E84" s="1"/>
      <c r="F84" s="1"/>
      <c r="G84" s="1" t="s">
        <v>89</v>
      </c>
      <c r="H84" s="1"/>
      <c r="I84" s="2">
        <v>6829.4</v>
      </c>
      <c r="J84" s="3"/>
      <c r="K84" s="2">
        <v>579.32000000000005</v>
      </c>
      <c r="L84" s="3"/>
      <c r="M84" s="2">
        <v>1386.27</v>
      </c>
      <c r="N84" s="3"/>
      <c r="O84" s="2">
        <v>275.49</v>
      </c>
      <c r="P84" s="3"/>
      <c r="Q84" s="2">
        <v>0</v>
      </c>
      <c r="R84" s="3"/>
      <c r="S84" s="2">
        <v>1159.2</v>
      </c>
      <c r="T84" s="3"/>
      <c r="U84" s="2">
        <v>1204.98</v>
      </c>
      <c r="V84" s="3"/>
      <c r="W84" s="2">
        <v>2360.2399999999998</v>
      </c>
      <c r="X84" s="3"/>
      <c r="Y84" s="2">
        <v>937.5</v>
      </c>
      <c r="Z84" s="3"/>
      <c r="AA84" s="2">
        <v>937.5</v>
      </c>
      <c r="AB84" s="3"/>
      <c r="AC84" s="2">
        <v>937.5</v>
      </c>
      <c r="AD84" s="3"/>
      <c r="AE84" s="2">
        <v>937.5</v>
      </c>
      <c r="AF84" s="3"/>
      <c r="AG84" s="2">
        <f>ROUND(SUM(I84:AE84),5)</f>
        <v>17544.900000000001</v>
      </c>
      <c r="AH84" s="3"/>
      <c r="AI84" s="2">
        <v>7500</v>
      </c>
      <c r="AJ84" s="3"/>
      <c r="AK84" s="13">
        <f t="shared" si="6"/>
        <v>10044.900000000001</v>
      </c>
    </row>
    <row r="85" spans="1:37" ht="15.75" thickBot="1" x14ac:dyDescent="0.3">
      <c r="A85" s="1"/>
      <c r="B85" s="1"/>
      <c r="C85" s="1"/>
      <c r="D85" s="1"/>
      <c r="E85" s="1"/>
      <c r="F85" s="18"/>
      <c r="G85" s="18" t="s">
        <v>90</v>
      </c>
      <c r="H85" s="18"/>
      <c r="I85" s="21">
        <v>0</v>
      </c>
      <c r="J85" s="20"/>
      <c r="K85" s="21">
        <v>6241.24</v>
      </c>
      <c r="L85" s="20"/>
      <c r="M85" s="21">
        <v>-12311.03</v>
      </c>
      <c r="N85" s="20"/>
      <c r="O85" s="21">
        <v>1195.21</v>
      </c>
      <c r="P85" s="20"/>
      <c r="Q85" s="21">
        <v>-6801.7</v>
      </c>
      <c r="R85" s="20"/>
      <c r="S85" s="21">
        <v>7548.76</v>
      </c>
      <c r="T85" s="20"/>
      <c r="U85" s="21">
        <v>-17936.79</v>
      </c>
      <c r="V85" s="20"/>
      <c r="W85" s="21">
        <v>-33660.18</v>
      </c>
      <c r="X85" s="20"/>
      <c r="Y85" s="21">
        <v>0</v>
      </c>
      <c r="Z85" s="20"/>
      <c r="AA85" s="21">
        <v>0</v>
      </c>
      <c r="AB85" s="20"/>
      <c r="AC85" s="21">
        <v>0</v>
      </c>
      <c r="AD85" s="20"/>
      <c r="AE85" s="21">
        <v>0</v>
      </c>
      <c r="AF85" s="20"/>
      <c r="AG85" s="21"/>
      <c r="AH85" s="3"/>
      <c r="AI85" s="4">
        <v>0</v>
      </c>
      <c r="AJ85" s="3"/>
      <c r="AK85" s="23">
        <f t="shared" si="6"/>
        <v>0</v>
      </c>
    </row>
    <row r="86" spans="1:37" x14ac:dyDescent="0.25">
      <c r="A86" s="1"/>
      <c r="B86" s="1"/>
      <c r="C86" s="1"/>
      <c r="D86" s="1"/>
      <c r="E86" s="1"/>
      <c r="F86" s="1" t="s">
        <v>91</v>
      </c>
      <c r="G86" s="1"/>
      <c r="H86" s="1"/>
      <c r="I86" s="2">
        <f>ROUND(SUM(I66:I85),5)</f>
        <v>23180.39</v>
      </c>
      <c r="J86" s="3"/>
      <c r="K86" s="2">
        <f>ROUND(SUM(K66:K85),5)</f>
        <v>16028.2</v>
      </c>
      <c r="L86" s="3"/>
      <c r="M86" s="2">
        <f>ROUND(SUM(M66:M85),5)</f>
        <v>24893.5</v>
      </c>
      <c r="N86" s="3"/>
      <c r="O86" s="2">
        <f>ROUND(SUM(O66:O85),5)</f>
        <v>25930.39</v>
      </c>
      <c r="P86" s="3"/>
      <c r="Q86" s="2">
        <f>ROUND(SUM(Q66:Q85),5)</f>
        <v>61491.8</v>
      </c>
      <c r="R86" s="3"/>
      <c r="S86" s="2">
        <f>ROUND(SUM(S66:S85),5)</f>
        <v>37194.730000000003</v>
      </c>
      <c r="T86" s="3"/>
      <c r="U86" s="2">
        <f>ROUND(SUM(U66:U85),5)</f>
        <v>88750.82</v>
      </c>
      <c r="V86" s="3"/>
      <c r="W86" s="2">
        <f>ROUND(SUM(W66:W85),5)</f>
        <v>-12185.98</v>
      </c>
      <c r="X86" s="3"/>
      <c r="Y86" s="2">
        <f>ROUND(SUM(Y66:Y85),5)</f>
        <v>31998.8675</v>
      </c>
      <c r="Z86" s="3"/>
      <c r="AA86" s="2">
        <f>ROUND(SUM(AA66:AA85),5)</f>
        <v>25125.825000000001</v>
      </c>
      <c r="AB86" s="3"/>
      <c r="AC86" s="2">
        <f>ROUND(SUM(AC66:AC85),5)</f>
        <v>24857.23</v>
      </c>
      <c r="AD86" s="3"/>
      <c r="AE86" s="2">
        <f>ROUND(SUM(AE66:AE85),5)</f>
        <v>24857.23</v>
      </c>
      <c r="AF86" s="3"/>
      <c r="AG86" s="2">
        <f>ROUND(SUM(AG66:AG85),5)</f>
        <v>420227.82250000001</v>
      </c>
      <c r="AH86" s="3"/>
      <c r="AI86" s="2">
        <f>ROUND(SUM(AI66:AI85),5)</f>
        <v>300000</v>
      </c>
      <c r="AJ86" s="3"/>
      <c r="AK86" s="13">
        <f>ROUND(SUM(AK66:AK85),5)</f>
        <v>120227.82249999999</v>
      </c>
    </row>
    <row r="87" spans="1:37" x14ac:dyDescent="0.25">
      <c r="A87" s="1"/>
      <c r="B87" s="1"/>
      <c r="C87" s="1"/>
      <c r="D87" s="1"/>
      <c r="E87" s="1"/>
      <c r="F87" s="1" t="s">
        <v>92</v>
      </c>
      <c r="G87" s="1"/>
      <c r="H87" s="1"/>
      <c r="I87" s="2"/>
      <c r="J87" s="3"/>
      <c r="K87" s="2"/>
      <c r="L87" s="3"/>
      <c r="M87" s="2"/>
      <c r="N87" s="3"/>
      <c r="O87" s="2"/>
      <c r="P87" s="3"/>
      <c r="Q87" s="2"/>
      <c r="R87" s="3"/>
      <c r="S87" s="2"/>
      <c r="T87" s="3"/>
      <c r="U87" s="2"/>
      <c r="V87" s="3"/>
      <c r="W87" s="2"/>
      <c r="X87" s="3"/>
      <c r="Y87" s="2"/>
      <c r="Z87" s="3"/>
      <c r="AA87" s="2"/>
      <c r="AB87" s="3"/>
      <c r="AC87" s="2"/>
      <c r="AD87" s="3"/>
      <c r="AE87" s="2"/>
      <c r="AF87" s="3"/>
      <c r="AG87" s="2"/>
      <c r="AH87" s="3"/>
      <c r="AI87" s="2"/>
      <c r="AJ87" s="3"/>
      <c r="AK87" s="13"/>
    </row>
    <row r="88" spans="1:37" x14ac:dyDescent="0.25">
      <c r="A88" s="1"/>
      <c r="B88" s="1"/>
      <c r="C88" s="1"/>
      <c r="D88" s="1"/>
      <c r="E88" s="1"/>
      <c r="F88" s="1"/>
      <c r="G88" s="1" t="s">
        <v>93</v>
      </c>
      <c r="H88" s="1"/>
      <c r="I88" s="2">
        <v>690.32</v>
      </c>
      <c r="J88" s="3"/>
      <c r="K88" s="2">
        <v>120.92</v>
      </c>
      <c r="L88" s="3"/>
      <c r="M88" s="2">
        <v>123.43</v>
      </c>
      <c r="N88" s="3"/>
      <c r="O88" s="2">
        <v>124.1</v>
      </c>
      <c r="P88" s="3"/>
      <c r="Q88" s="2">
        <v>110.09</v>
      </c>
      <c r="R88" s="3"/>
      <c r="S88" s="2">
        <v>564.59</v>
      </c>
      <c r="T88" s="3"/>
      <c r="U88" s="2">
        <v>2762.37</v>
      </c>
      <c r="V88" s="3"/>
      <c r="W88" s="2">
        <v>119.67</v>
      </c>
      <c r="X88" s="3"/>
      <c r="Y88" s="2">
        <v>937.5</v>
      </c>
      <c r="Z88" s="3"/>
      <c r="AA88" s="2">
        <v>937.5</v>
      </c>
      <c r="AB88" s="3"/>
      <c r="AC88" s="2">
        <v>937.5</v>
      </c>
      <c r="AD88" s="3"/>
      <c r="AE88" s="2">
        <v>937.5</v>
      </c>
      <c r="AF88" s="3"/>
      <c r="AG88" s="2">
        <f>ROUND(SUM(I88:AE88),5)</f>
        <v>8365.49</v>
      </c>
      <c r="AH88" s="3"/>
      <c r="AI88" s="2">
        <v>7500</v>
      </c>
      <c r="AJ88" s="3"/>
      <c r="AK88" s="13">
        <f t="shared" ref="AK88:AK92" si="8">+AG88-AI88</f>
        <v>865.48999999999978</v>
      </c>
    </row>
    <row r="89" spans="1:37" x14ac:dyDescent="0.25">
      <c r="A89" s="1"/>
      <c r="B89" s="1"/>
      <c r="C89" s="1"/>
      <c r="D89" s="1"/>
      <c r="E89" s="1"/>
      <c r="F89" s="1"/>
      <c r="G89" s="1" t="s">
        <v>94</v>
      </c>
      <c r="H89" s="1"/>
      <c r="I89" s="2">
        <v>0</v>
      </c>
      <c r="J89" s="3"/>
      <c r="K89" s="2">
        <v>-17071.400000000001</v>
      </c>
      <c r="L89" s="3"/>
      <c r="M89" s="2">
        <v>7917.87</v>
      </c>
      <c r="N89" s="3"/>
      <c r="O89" s="2">
        <v>51.52</v>
      </c>
      <c r="P89" s="3"/>
      <c r="Q89" s="2">
        <v>3581.55</v>
      </c>
      <c r="R89" s="3"/>
      <c r="S89" s="2">
        <v>592.51</v>
      </c>
      <c r="T89" s="3"/>
      <c r="U89" s="2">
        <v>5800</v>
      </c>
      <c r="V89" s="3"/>
      <c r="W89" s="2">
        <v>302.14999999999998</v>
      </c>
      <c r="X89" s="3"/>
      <c r="Y89" s="2">
        <v>2000</v>
      </c>
      <c r="Z89" s="3"/>
      <c r="AA89" s="2">
        <v>2000</v>
      </c>
      <c r="AB89" s="3"/>
      <c r="AC89" s="2">
        <v>2000</v>
      </c>
      <c r="AD89" s="3"/>
      <c r="AE89" s="2">
        <v>2000</v>
      </c>
      <c r="AF89" s="3"/>
      <c r="AG89" s="2">
        <f>ROUND(SUM(I89:AE89),5)</f>
        <v>9174.2000000000007</v>
      </c>
      <c r="AH89" s="3"/>
      <c r="AI89" s="2">
        <v>40000</v>
      </c>
      <c r="AJ89" s="3"/>
      <c r="AK89" s="13">
        <f t="shared" si="8"/>
        <v>-30825.8</v>
      </c>
    </row>
    <row r="90" spans="1:37" x14ac:dyDescent="0.25">
      <c r="A90" s="1"/>
      <c r="B90" s="1"/>
      <c r="C90" s="1"/>
      <c r="D90" s="1"/>
      <c r="E90" s="1"/>
      <c r="F90" s="18"/>
      <c r="G90" s="18" t="s">
        <v>95</v>
      </c>
      <c r="H90" s="18"/>
      <c r="I90" s="19">
        <v>0</v>
      </c>
      <c r="J90" s="20"/>
      <c r="K90" s="19">
        <v>1414.72</v>
      </c>
      <c r="L90" s="20"/>
      <c r="M90" s="19">
        <v>0</v>
      </c>
      <c r="N90" s="20"/>
      <c r="O90" s="19">
        <v>0</v>
      </c>
      <c r="P90" s="20"/>
      <c r="Q90" s="19">
        <v>500</v>
      </c>
      <c r="R90" s="20"/>
      <c r="S90" s="19">
        <v>400</v>
      </c>
      <c r="T90" s="20"/>
      <c r="U90" s="19">
        <v>0</v>
      </c>
      <c r="V90" s="20"/>
      <c r="W90" s="19">
        <v>0</v>
      </c>
      <c r="X90" s="20"/>
      <c r="Y90" s="19">
        <v>0</v>
      </c>
      <c r="Z90" s="20"/>
      <c r="AA90" s="19">
        <v>0</v>
      </c>
      <c r="AB90" s="20"/>
      <c r="AC90" s="19">
        <v>0</v>
      </c>
      <c r="AD90" s="20"/>
      <c r="AE90" s="19">
        <v>0</v>
      </c>
      <c r="AF90" s="20"/>
      <c r="AG90" s="19"/>
      <c r="AH90" s="3"/>
      <c r="AI90" s="2">
        <v>0</v>
      </c>
      <c r="AJ90" s="3"/>
      <c r="AK90" s="13">
        <f t="shared" si="8"/>
        <v>0</v>
      </c>
    </row>
    <row r="91" spans="1:37" x14ac:dyDescent="0.25">
      <c r="A91" s="1"/>
      <c r="B91" s="1"/>
      <c r="C91" s="1"/>
      <c r="D91" s="1"/>
      <c r="E91" s="1"/>
      <c r="F91" s="1"/>
      <c r="G91" s="1"/>
      <c r="H91" s="1" t="s">
        <v>339</v>
      </c>
      <c r="I91" s="2"/>
      <c r="J91" s="3"/>
      <c r="K91" s="2"/>
      <c r="L91" s="3"/>
      <c r="M91" s="2"/>
      <c r="N91" s="3"/>
      <c r="O91" s="2"/>
      <c r="P91" s="3"/>
      <c r="Q91" s="2"/>
      <c r="R91" s="3"/>
      <c r="S91" s="2"/>
      <c r="T91" s="3"/>
      <c r="U91" s="2"/>
      <c r="V91" s="3"/>
      <c r="W91" s="2"/>
      <c r="X91" s="3"/>
      <c r="Y91" s="2"/>
      <c r="Z91" s="3"/>
      <c r="AA91" s="2"/>
      <c r="AB91" s="3"/>
      <c r="AC91" s="2"/>
      <c r="AD91" s="3"/>
      <c r="AE91" s="2"/>
      <c r="AF91" s="3"/>
      <c r="AG91" s="2"/>
      <c r="AH91" s="3"/>
      <c r="AI91" s="2">
        <v>-60000</v>
      </c>
      <c r="AJ91" s="3"/>
      <c r="AK91" s="13">
        <f t="shared" si="8"/>
        <v>60000</v>
      </c>
    </row>
    <row r="92" spans="1:37" x14ac:dyDescent="0.25">
      <c r="A92" s="1"/>
      <c r="B92" s="1"/>
      <c r="C92" s="1"/>
      <c r="D92" s="1"/>
      <c r="E92" s="1"/>
      <c r="F92" s="1"/>
      <c r="G92" s="1"/>
      <c r="H92" s="1" t="s">
        <v>340</v>
      </c>
      <c r="I92" s="2"/>
      <c r="J92" s="3"/>
      <c r="K92" s="2"/>
      <c r="L92" s="3"/>
      <c r="M92" s="2"/>
      <c r="N92" s="3"/>
      <c r="O92" s="2"/>
      <c r="P92" s="3"/>
      <c r="Q92" s="2"/>
      <c r="R92" s="3"/>
      <c r="S92" s="2"/>
      <c r="T92" s="3"/>
      <c r="U92" s="2"/>
      <c r="V92" s="3"/>
      <c r="W92" s="2"/>
      <c r="X92" s="3"/>
      <c r="Y92" s="2"/>
      <c r="Z92" s="3"/>
      <c r="AA92" s="2"/>
      <c r="AB92" s="3"/>
      <c r="AC92" s="2"/>
      <c r="AD92" s="3"/>
      <c r="AE92" s="2"/>
      <c r="AF92" s="3"/>
      <c r="AG92" s="2"/>
      <c r="AH92" s="3"/>
      <c r="AI92" s="16">
        <v>60000</v>
      </c>
      <c r="AJ92" s="3"/>
      <c r="AK92" s="27">
        <f t="shared" si="8"/>
        <v>-60000</v>
      </c>
    </row>
    <row r="93" spans="1:37" x14ac:dyDescent="0.25">
      <c r="A93" s="1"/>
      <c r="B93" s="1"/>
      <c r="C93" s="1"/>
      <c r="D93" s="1"/>
      <c r="E93" s="1"/>
      <c r="F93" s="18"/>
      <c r="G93" s="18" t="s">
        <v>341</v>
      </c>
      <c r="H93" s="18"/>
      <c r="I93" s="19"/>
      <c r="J93" s="20"/>
      <c r="K93" s="19"/>
      <c r="L93" s="20"/>
      <c r="M93" s="19"/>
      <c r="N93" s="20"/>
      <c r="O93" s="19"/>
      <c r="P93" s="20"/>
      <c r="Q93" s="19"/>
      <c r="R93" s="20"/>
      <c r="S93" s="19"/>
      <c r="T93" s="20"/>
      <c r="U93" s="19"/>
      <c r="V93" s="20"/>
      <c r="W93" s="19"/>
      <c r="X93" s="20"/>
      <c r="Y93" s="19"/>
      <c r="Z93" s="20"/>
      <c r="AA93" s="19"/>
      <c r="AB93" s="20"/>
      <c r="AC93" s="19"/>
      <c r="AD93" s="20"/>
      <c r="AE93" s="19"/>
      <c r="AF93" s="20"/>
      <c r="AG93" s="19"/>
      <c r="AH93" s="3"/>
      <c r="AI93" s="2">
        <f>SUM(AI91:AI92)</f>
        <v>0</v>
      </c>
      <c r="AJ93" s="3"/>
      <c r="AK93" s="13">
        <f>SUM(AK91:AK92)</f>
        <v>0</v>
      </c>
    </row>
    <row r="94" spans="1:37" x14ac:dyDescent="0.25">
      <c r="A94" s="1"/>
      <c r="B94" s="1"/>
      <c r="C94" s="1"/>
      <c r="D94" s="1"/>
      <c r="E94" s="1"/>
      <c r="F94" s="1"/>
      <c r="G94" s="1" t="s">
        <v>96</v>
      </c>
      <c r="H94" s="1"/>
      <c r="I94" s="2">
        <v>1846.44</v>
      </c>
      <c r="J94" s="3"/>
      <c r="K94" s="2">
        <v>175.93</v>
      </c>
      <c r="L94" s="3"/>
      <c r="M94" s="2">
        <v>8916.44</v>
      </c>
      <c r="N94" s="3"/>
      <c r="O94" s="2">
        <v>384.85</v>
      </c>
      <c r="P94" s="3"/>
      <c r="Q94" s="2">
        <v>1669.03</v>
      </c>
      <c r="R94" s="3"/>
      <c r="S94" s="2">
        <v>319.93</v>
      </c>
      <c r="T94" s="3"/>
      <c r="U94" s="2">
        <v>3683.41</v>
      </c>
      <c r="V94" s="3"/>
      <c r="W94" s="2">
        <v>1673.69</v>
      </c>
      <c r="X94" s="3"/>
      <c r="Y94" s="2">
        <v>2000</v>
      </c>
      <c r="Z94" s="3"/>
      <c r="AA94" s="2">
        <v>2000</v>
      </c>
      <c r="AB94" s="3"/>
      <c r="AC94" s="2">
        <v>2000</v>
      </c>
      <c r="AD94" s="3"/>
      <c r="AE94" s="2">
        <v>2000</v>
      </c>
      <c r="AF94" s="3"/>
      <c r="AG94" s="2">
        <f>ROUND(SUM(I94:AE94),5)</f>
        <v>26669.72</v>
      </c>
      <c r="AH94" s="3"/>
      <c r="AI94" s="2">
        <v>30000</v>
      </c>
      <c r="AJ94" s="3"/>
      <c r="AK94" s="13">
        <f t="shared" ref="AK94:AK100" si="9">+AG94-AI94</f>
        <v>-3330.2799999999988</v>
      </c>
    </row>
    <row r="95" spans="1:37" x14ac:dyDescent="0.25">
      <c r="A95" s="1"/>
      <c r="B95" s="1"/>
      <c r="C95" s="1"/>
      <c r="D95" s="1"/>
      <c r="E95" s="1"/>
      <c r="F95" s="1"/>
      <c r="G95" s="1" t="s">
        <v>97</v>
      </c>
      <c r="H95" s="1"/>
      <c r="I95" s="2">
        <v>5259.62</v>
      </c>
      <c r="J95" s="3"/>
      <c r="K95" s="2">
        <v>2588.85</v>
      </c>
      <c r="L95" s="3"/>
      <c r="M95" s="2">
        <v>2306.59</v>
      </c>
      <c r="N95" s="3"/>
      <c r="O95" s="2">
        <v>2597.09</v>
      </c>
      <c r="P95" s="3"/>
      <c r="Q95" s="2">
        <v>2256.83</v>
      </c>
      <c r="R95" s="3"/>
      <c r="S95" s="2">
        <v>2059.27</v>
      </c>
      <c r="T95" s="3"/>
      <c r="U95" s="2">
        <v>11742.42</v>
      </c>
      <c r="V95" s="3"/>
      <c r="W95" s="2">
        <v>8474.6200000000008</v>
      </c>
      <c r="X95" s="3"/>
      <c r="Y95" s="2">
        <v>2000</v>
      </c>
      <c r="Z95" s="3"/>
      <c r="AA95" s="2">
        <v>2000</v>
      </c>
      <c r="AB95" s="3"/>
      <c r="AC95" s="2">
        <v>2000</v>
      </c>
      <c r="AD95" s="3"/>
      <c r="AE95" s="2">
        <v>2000</v>
      </c>
      <c r="AF95" s="3"/>
      <c r="AG95" s="2">
        <f>ROUND(SUM(I95:AE95),5)</f>
        <v>45285.29</v>
      </c>
      <c r="AH95" s="3"/>
      <c r="AI95" s="2">
        <v>20000</v>
      </c>
      <c r="AJ95" s="3"/>
      <c r="AK95" s="13">
        <f t="shared" si="9"/>
        <v>25285.29</v>
      </c>
    </row>
    <row r="96" spans="1:37" x14ac:dyDescent="0.25">
      <c r="A96" s="1"/>
      <c r="B96" s="1"/>
      <c r="C96" s="1"/>
      <c r="D96" s="1"/>
      <c r="E96" s="1"/>
      <c r="F96" s="1"/>
      <c r="G96" s="1" t="s">
        <v>98</v>
      </c>
      <c r="H96" s="1"/>
      <c r="I96" s="2">
        <v>3125.09</v>
      </c>
      <c r="J96" s="3"/>
      <c r="K96" s="2">
        <v>1200.19</v>
      </c>
      <c r="L96" s="3"/>
      <c r="M96" s="2">
        <v>547.64</v>
      </c>
      <c r="N96" s="3"/>
      <c r="O96" s="2">
        <v>380</v>
      </c>
      <c r="P96" s="3"/>
      <c r="Q96" s="2">
        <v>449.44</v>
      </c>
      <c r="R96" s="3"/>
      <c r="S96" s="2">
        <v>405</v>
      </c>
      <c r="T96" s="3"/>
      <c r="U96" s="2">
        <v>405</v>
      </c>
      <c r="V96" s="3"/>
      <c r="W96" s="2">
        <v>310</v>
      </c>
      <c r="X96" s="3"/>
      <c r="Y96" s="2">
        <v>1250</v>
      </c>
      <c r="Z96" s="3"/>
      <c r="AA96" s="2">
        <v>1250</v>
      </c>
      <c r="AB96" s="3"/>
      <c r="AC96" s="2">
        <v>1250</v>
      </c>
      <c r="AD96" s="3"/>
      <c r="AE96" s="2">
        <v>1250</v>
      </c>
      <c r="AF96" s="3"/>
      <c r="AG96" s="2">
        <f>ROUND(SUM(I96:AE96),5)</f>
        <v>11822.36</v>
      </c>
      <c r="AH96" s="3"/>
      <c r="AI96" s="2">
        <v>10000</v>
      </c>
      <c r="AJ96" s="3"/>
      <c r="AK96" s="13">
        <f t="shared" si="9"/>
        <v>1822.3600000000006</v>
      </c>
    </row>
    <row r="97" spans="1:37" x14ac:dyDescent="0.25">
      <c r="A97" s="1"/>
      <c r="B97" s="1"/>
      <c r="C97" s="1"/>
      <c r="D97" s="1"/>
      <c r="E97" s="1"/>
      <c r="F97" s="1"/>
      <c r="G97" s="1" t="s">
        <v>343</v>
      </c>
      <c r="H97" s="1"/>
      <c r="I97" s="2"/>
      <c r="J97" s="3"/>
      <c r="K97" s="2"/>
      <c r="L97" s="3"/>
      <c r="M97" s="2"/>
      <c r="N97" s="3"/>
      <c r="O97" s="2"/>
      <c r="P97" s="3"/>
      <c r="Q97" s="2"/>
      <c r="R97" s="3"/>
      <c r="S97" s="2"/>
      <c r="T97" s="3"/>
      <c r="U97" s="2"/>
      <c r="V97" s="3"/>
      <c r="W97" s="2"/>
      <c r="X97" s="3"/>
      <c r="Y97" s="2"/>
      <c r="Z97" s="3"/>
      <c r="AA97" s="2"/>
      <c r="AB97" s="3"/>
      <c r="AC97" s="2"/>
      <c r="AD97" s="3"/>
      <c r="AE97" s="2"/>
      <c r="AF97" s="3"/>
      <c r="AG97" s="2"/>
      <c r="AH97" s="3"/>
      <c r="AI97" s="2">
        <v>1000</v>
      </c>
      <c r="AJ97" s="3"/>
      <c r="AK97" s="13">
        <f t="shared" si="9"/>
        <v>-1000</v>
      </c>
    </row>
    <row r="98" spans="1:37" x14ac:dyDescent="0.25">
      <c r="A98" s="1"/>
      <c r="B98" s="1"/>
      <c r="C98" s="1"/>
      <c r="D98" s="1"/>
      <c r="E98" s="1"/>
      <c r="F98" s="1"/>
      <c r="G98" s="1" t="s">
        <v>99</v>
      </c>
      <c r="H98" s="1"/>
      <c r="I98" s="2">
        <v>47.35</v>
      </c>
      <c r="J98" s="3"/>
      <c r="K98" s="2">
        <v>30.25</v>
      </c>
      <c r="L98" s="3"/>
      <c r="M98" s="2">
        <v>70.95</v>
      </c>
      <c r="N98" s="3"/>
      <c r="O98" s="2">
        <v>99.56</v>
      </c>
      <c r="P98" s="3"/>
      <c r="Q98" s="2">
        <v>100.5</v>
      </c>
      <c r="R98" s="3"/>
      <c r="S98" s="2">
        <v>109.03</v>
      </c>
      <c r="T98" s="3"/>
      <c r="U98" s="2">
        <v>-2854.34</v>
      </c>
      <c r="V98" s="3"/>
      <c r="W98" s="2">
        <v>72.09</v>
      </c>
      <c r="X98" s="3"/>
      <c r="Y98" s="2">
        <v>187.5</v>
      </c>
      <c r="Z98" s="3"/>
      <c r="AA98" s="2">
        <v>187.5</v>
      </c>
      <c r="AB98" s="3"/>
      <c r="AC98" s="2">
        <v>187.5</v>
      </c>
      <c r="AD98" s="3"/>
      <c r="AE98" s="2">
        <v>187.5</v>
      </c>
      <c r="AF98" s="3"/>
      <c r="AG98" s="2">
        <f>ROUND(SUM(I98:AE98),5)</f>
        <v>-1574.61</v>
      </c>
      <c r="AH98" s="3"/>
      <c r="AI98" s="2">
        <v>1500</v>
      </c>
      <c r="AJ98" s="3"/>
      <c r="AK98" s="13">
        <f t="shared" si="9"/>
        <v>-3074.6099999999997</v>
      </c>
    </row>
    <row r="99" spans="1:37" x14ac:dyDescent="0.25">
      <c r="A99" s="1"/>
      <c r="B99" s="1"/>
      <c r="C99" s="1"/>
      <c r="D99" s="1"/>
      <c r="E99" s="1"/>
      <c r="F99" s="18"/>
      <c r="G99" s="18" t="s">
        <v>100</v>
      </c>
      <c r="H99" s="18"/>
      <c r="I99" s="19">
        <v>4699.66</v>
      </c>
      <c r="J99" s="20"/>
      <c r="K99" s="19">
        <v>0</v>
      </c>
      <c r="L99" s="20"/>
      <c r="M99" s="19">
        <v>0</v>
      </c>
      <c r="N99" s="20"/>
      <c r="O99" s="19">
        <v>134</v>
      </c>
      <c r="P99" s="20"/>
      <c r="Q99" s="19">
        <v>0</v>
      </c>
      <c r="R99" s="20"/>
      <c r="S99" s="19">
        <v>0</v>
      </c>
      <c r="T99" s="20"/>
      <c r="U99" s="19">
        <v>742.3</v>
      </c>
      <c r="V99" s="20"/>
      <c r="W99" s="19">
        <v>0</v>
      </c>
      <c r="X99" s="20"/>
      <c r="Y99" s="19">
        <v>0</v>
      </c>
      <c r="Z99" s="20"/>
      <c r="AA99" s="19">
        <v>0</v>
      </c>
      <c r="AB99" s="20"/>
      <c r="AC99" s="19">
        <v>0</v>
      </c>
      <c r="AD99" s="20"/>
      <c r="AE99" s="19">
        <v>0</v>
      </c>
      <c r="AF99" s="20"/>
      <c r="AG99" s="19"/>
      <c r="AH99" s="3"/>
      <c r="AI99" s="2">
        <v>0</v>
      </c>
      <c r="AJ99" s="3"/>
      <c r="AK99" s="13">
        <f t="shared" si="9"/>
        <v>0</v>
      </c>
    </row>
    <row r="100" spans="1:37" ht="15.75" thickBot="1" x14ac:dyDescent="0.3">
      <c r="A100" s="1"/>
      <c r="B100" s="1"/>
      <c r="C100" s="1"/>
      <c r="D100" s="1"/>
      <c r="E100" s="1"/>
      <c r="F100" s="18"/>
      <c r="G100" s="18" t="s">
        <v>101</v>
      </c>
      <c r="H100" s="18"/>
      <c r="I100" s="19">
        <v>0</v>
      </c>
      <c r="J100" s="20"/>
      <c r="K100" s="19">
        <v>0</v>
      </c>
      <c r="L100" s="20"/>
      <c r="M100" s="19">
        <v>0</v>
      </c>
      <c r="N100" s="20"/>
      <c r="O100" s="19">
        <v>0</v>
      </c>
      <c r="P100" s="20"/>
      <c r="Q100" s="19">
        <v>0</v>
      </c>
      <c r="R100" s="20"/>
      <c r="S100" s="19">
        <v>0</v>
      </c>
      <c r="T100" s="20"/>
      <c r="U100" s="19">
        <v>17.989999999999998</v>
      </c>
      <c r="V100" s="20"/>
      <c r="W100" s="19">
        <v>0</v>
      </c>
      <c r="X100" s="20"/>
      <c r="Y100" s="19">
        <v>0</v>
      </c>
      <c r="Z100" s="20"/>
      <c r="AA100" s="19">
        <v>0</v>
      </c>
      <c r="AB100" s="20"/>
      <c r="AC100" s="19">
        <v>0</v>
      </c>
      <c r="AD100" s="20"/>
      <c r="AE100" s="19">
        <v>0</v>
      </c>
      <c r="AF100" s="20"/>
      <c r="AG100" s="19"/>
      <c r="AH100" s="3"/>
      <c r="AI100" s="2">
        <v>0</v>
      </c>
      <c r="AJ100" s="3"/>
      <c r="AK100" s="13">
        <f t="shared" si="9"/>
        <v>0</v>
      </c>
    </row>
    <row r="101" spans="1:37" ht="15.75" thickBot="1" x14ac:dyDescent="0.3">
      <c r="A101" s="1"/>
      <c r="B101" s="1"/>
      <c r="C101" s="1"/>
      <c r="D101" s="1"/>
      <c r="E101" s="1"/>
      <c r="F101" s="1" t="s">
        <v>102</v>
      </c>
      <c r="G101" s="1"/>
      <c r="H101" s="1"/>
      <c r="I101" s="5">
        <f>ROUND(SUM(I87:I100),5)</f>
        <v>15668.48</v>
      </c>
      <c r="J101" s="3"/>
      <c r="K101" s="5">
        <f>ROUND(SUM(K87:K100),5)</f>
        <v>-11540.54</v>
      </c>
      <c r="L101" s="3"/>
      <c r="M101" s="5">
        <f>ROUND(SUM(M87:M100),5)</f>
        <v>19882.919999999998</v>
      </c>
      <c r="N101" s="3"/>
      <c r="O101" s="5">
        <f>ROUND(SUM(O87:O100),5)</f>
        <v>3771.12</v>
      </c>
      <c r="P101" s="3"/>
      <c r="Q101" s="5">
        <f>ROUND(SUM(Q87:Q100),5)</f>
        <v>8667.44</v>
      </c>
      <c r="R101" s="3"/>
      <c r="S101" s="5">
        <f>ROUND(SUM(S87:S100),5)</f>
        <v>4450.33</v>
      </c>
      <c r="T101" s="3"/>
      <c r="U101" s="5">
        <f>ROUND(SUM(U87:U100),5)</f>
        <v>22299.15</v>
      </c>
      <c r="V101" s="3"/>
      <c r="W101" s="5">
        <f>ROUND(SUM(W87:W100),5)</f>
        <v>10952.22</v>
      </c>
      <c r="X101" s="3"/>
      <c r="Y101" s="5">
        <f>ROUND(SUM(Y87:Y100),5)</f>
        <v>8375</v>
      </c>
      <c r="Z101" s="3"/>
      <c r="AA101" s="5">
        <f>ROUND(SUM(AA87:AA100),5)</f>
        <v>8375</v>
      </c>
      <c r="AB101" s="3"/>
      <c r="AC101" s="5">
        <f>ROUND(SUM(AC87:AC100),5)</f>
        <v>8375</v>
      </c>
      <c r="AD101" s="3"/>
      <c r="AE101" s="5">
        <f>ROUND(SUM(AE87:AE100),5)</f>
        <v>8375</v>
      </c>
      <c r="AF101" s="3"/>
      <c r="AG101" s="5">
        <f>ROUND(SUM(AG87:AG100),5)</f>
        <v>99742.45</v>
      </c>
      <c r="AH101" s="3"/>
      <c r="AI101" s="5">
        <f>ROUND(SUM(AI87:AI100),5)</f>
        <v>110000</v>
      </c>
      <c r="AJ101" s="3"/>
      <c r="AK101" s="24">
        <f>ROUND(SUM(AK87:AK100),5)</f>
        <v>-10257.549999999999</v>
      </c>
    </row>
    <row r="102" spans="1:37" x14ac:dyDescent="0.25">
      <c r="A102" s="1"/>
      <c r="B102" s="1"/>
      <c r="C102" s="1"/>
      <c r="D102" s="1"/>
      <c r="E102" s="1" t="s">
        <v>103</v>
      </c>
      <c r="F102" s="1"/>
      <c r="G102" s="1"/>
      <c r="H102" s="1"/>
      <c r="I102" s="2">
        <f>ROUND(I65+I86+I101,5)</f>
        <v>38848.870000000003</v>
      </c>
      <c r="J102" s="3"/>
      <c r="K102" s="2">
        <f>ROUND(K65+K86+K101,5)</f>
        <v>4487.66</v>
      </c>
      <c r="L102" s="3"/>
      <c r="M102" s="2">
        <f>ROUND(M65+M86+M101,5)</f>
        <v>44776.42</v>
      </c>
      <c r="N102" s="3"/>
      <c r="O102" s="2">
        <f>ROUND(O65+O86+O101,5)</f>
        <v>29701.51</v>
      </c>
      <c r="P102" s="3"/>
      <c r="Q102" s="2">
        <f>ROUND(Q65+Q86+Q101,5)</f>
        <v>70159.240000000005</v>
      </c>
      <c r="R102" s="3"/>
      <c r="S102" s="2">
        <f>ROUND(S65+S86+S101,5)</f>
        <v>41645.06</v>
      </c>
      <c r="T102" s="3"/>
      <c r="U102" s="2">
        <f>ROUND(U65+U86+U101,5)</f>
        <v>111049.97</v>
      </c>
      <c r="V102" s="3"/>
      <c r="W102" s="2">
        <f>ROUND(W65+W86+W101,5)</f>
        <v>-1233.76</v>
      </c>
      <c r="X102" s="3"/>
      <c r="Y102" s="2">
        <f>ROUND(Y65+Y86+Y101,5)</f>
        <v>40373.8675</v>
      </c>
      <c r="Z102" s="3"/>
      <c r="AA102" s="2">
        <f>ROUND(AA65+AA86+AA101,5)</f>
        <v>33500.824999999997</v>
      </c>
      <c r="AB102" s="3"/>
      <c r="AC102" s="2">
        <f>ROUND(AC65+AC86+AC101,5)</f>
        <v>33232.230000000003</v>
      </c>
      <c r="AD102" s="3"/>
      <c r="AE102" s="2">
        <f>ROUND(AE65+AE86+AE101,5)</f>
        <v>33232.230000000003</v>
      </c>
      <c r="AF102" s="3"/>
      <c r="AG102" s="2">
        <f>ROUND(AG65+AG86+AG101,5)</f>
        <v>519970.27250000002</v>
      </c>
      <c r="AH102" s="3"/>
      <c r="AI102" s="2">
        <f>ROUND(AI65+AI86+AI101,5)</f>
        <v>410000</v>
      </c>
      <c r="AJ102" s="3"/>
      <c r="AK102" s="13">
        <f>ROUND(AK65+AK86+AK101,5)</f>
        <v>109970.27250000001</v>
      </c>
    </row>
    <row r="103" spans="1:37" x14ac:dyDescent="0.25">
      <c r="A103" s="1"/>
      <c r="B103" s="1"/>
      <c r="C103" s="1"/>
      <c r="D103" s="1"/>
      <c r="E103" s="1" t="s">
        <v>104</v>
      </c>
      <c r="F103" s="1"/>
      <c r="G103" s="1"/>
      <c r="H103" s="1"/>
      <c r="I103" s="2"/>
      <c r="J103" s="3"/>
      <c r="K103" s="2"/>
      <c r="L103" s="3"/>
      <c r="M103" s="2"/>
      <c r="N103" s="3"/>
      <c r="O103" s="2"/>
      <c r="P103" s="3"/>
      <c r="Q103" s="2"/>
      <c r="R103" s="3"/>
      <c r="S103" s="2"/>
      <c r="T103" s="3"/>
      <c r="U103" s="2"/>
      <c r="V103" s="3"/>
      <c r="W103" s="2"/>
      <c r="X103" s="3"/>
      <c r="Y103" s="2"/>
      <c r="Z103" s="3"/>
      <c r="AA103" s="2"/>
      <c r="AB103" s="3"/>
      <c r="AC103" s="2"/>
      <c r="AD103" s="3"/>
      <c r="AE103" s="2"/>
      <c r="AF103" s="3"/>
      <c r="AG103" s="2"/>
      <c r="AH103" s="3"/>
      <c r="AI103" s="2"/>
      <c r="AJ103" s="3"/>
      <c r="AK103" s="13"/>
    </row>
    <row r="104" spans="1:37" x14ac:dyDescent="0.25">
      <c r="A104" s="1"/>
      <c r="B104" s="1"/>
      <c r="C104" s="1"/>
      <c r="D104" s="1"/>
      <c r="E104" s="1"/>
      <c r="F104" s="1" t="s">
        <v>105</v>
      </c>
      <c r="G104" s="1"/>
      <c r="H104" s="1"/>
      <c r="I104" s="2"/>
      <c r="J104" s="3"/>
      <c r="K104" s="2"/>
      <c r="L104" s="3"/>
      <c r="M104" s="2"/>
      <c r="N104" s="3"/>
      <c r="O104" s="2"/>
      <c r="P104" s="3"/>
      <c r="Q104" s="2"/>
      <c r="R104" s="3"/>
      <c r="S104" s="2"/>
      <c r="T104" s="3"/>
      <c r="U104" s="2"/>
      <c r="V104" s="3"/>
      <c r="W104" s="2"/>
      <c r="X104" s="3"/>
      <c r="Y104" s="2"/>
      <c r="Z104" s="3"/>
      <c r="AA104" s="2"/>
      <c r="AB104" s="3"/>
      <c r="AC104" s="2"/>
      <c r="AD104" s="3"/>
      <c r="AE104" s="2"/>
      <c r="AF104" s="3"/>
      <c r="AG104" s="2"/>
      <c r="AH104" s="3"/>
      <c r="AI104" s="2"/>
      <c r="AJ104" s="3"/>
      <c r="AK104" s="13"/>
    </row>
    <row r="105" spans="1:37" x14ac:dyDescent="0.25">
      <c r="A105" s="1"/>
      <c r="B105" s="1"/>
      <c r="C105" s="1"/>
      <c r="D105" s="1"/>
      <c r="E105" s="1"/>
      <c r="F105" s="1"/>
      <c r="G105" s="1" t="s">
        <v>106</v>
      </c>
      <c r="H105" s="1"/>
      <c r="I105" s="2">
        <v>26838.11</v>
      </c>
      <c r="J105" s="3"/>
      <c r="K105" s="2">
        <v>28514.79</v>
      </c>
      <c r="L105" s="3"/>
      <c r="M105" s="2">
        <v>29401.52</v>
      </c>
      <c r="N105" s="3"/>
      <c r="O105" s="2">
        <v>30925.39</v>
      </c>
      <c r="P105" s="3"/>
      <c r="Q105" s="2">
        <v>26001.58</v>
      </c>
      <c r="R105" s="3"/>
      <c r="S105" s="2">
        <v>41614.769999999997</v>
      </c>
      <c r="T105" s="3"/>
      <c r="U105" s="2">
        <v>26311.49</v>
      </c>
      <c r="V105" s="3"/>
      <c r="W105" s="2">
        <v>25710.59</v>
      </c>
      <c r="X105" s="3"/>
      <c r="Y105" s="2">
        <v>26000</v>
      </c>
      <c r="Z105" s="3"/>
      <c r="AA105" s="2">
        <v>26000</v>
      </c>
      <c r="AB105" s="3"/>
      <c r="AC105" s="2">
        <v>26000</v>
      </c>
      <c r="AD105" s="3"/>
      <c r="AE105" s="2">
        <v>39000</v>
      </c>
      <c r="AF105" s="3"/>
      <c r="AG105" s="2">
        <f>ROUND(SUM(I105:AE105),5)</f>
        <v>352318.24</v>
      </c>
      <c r="AH105" s="3"/>
      <c r="AI105" s="2">
        <v>314720</v>
      </c>
      <c r="AJ105" s="3"/>
      <c r="AK105" s="13">
        <f t="shared" ref="AK105:AK109" si="10">+AG105-AI105</f>
        <v>37598.239999999991</v>
      </c>
    </row>
    <row r="106" spans="1:37" x14ac:dyDescent="0.25">
      <c r="A106" s="1"/>
      <c r="B106" s="1"/>
      <c r="C106" s="1"/>
      <c r="D106" s="1"/>
      <c r="E106" s="1"/>
      <c r="F106" s="1"/>
      <c r="G106" s="1" t="s">
        <v>107</v>
      </c>
      <c r="H106" s="1"/>
      <c r="I106" s="2">
        <v>2170.64</v>
      </c>
      <c r="J106" s="3"/>
      <c r="K106" s="2">
        <v>2262.4899999999998</v>
      </c>
      <c r="L106" s="3"/>
      <c r="M106" s="2">
        <v>2331.36</v>
      </c>
      <c r="N106" s="3"/>
      <c r="O106" s="2">
        <v>2444.7600000000002</v>
      </c>
      <c r="P106" s="3"/>
      <c r="Q106" s="2">
        <v>2070.1</v>
      </c>
      <c r="R106" s="3"/>
      <c r="S106" s="2">
        <v>3329.19</v>
      </c>
      <c r="T106" s="3"/>
      <c r="U106" s="2">
        <v>2037.59</v>
      </c>
      <c r="V106" s="3"/>
      <c r="W106" s="2">
        <v>1966.84</v>
      </c>
      <c r="X106" s="3"/>
      <c r="Y106" s="2">
        <f>+Y105*0.0725</f>
        <v>1884.9999999999998</v>
      </c>
      <c r="Z106" s="3"/>
      <c r="AA106" s="2">
        <f>+AA105*0.0725</f>
        <v>1884.9999999999998</v>
      </c>
      <c r="AB106" s="3"/>
      <c r="AC106" s="2">
        <f>+AC105*0.0725</f>
        <v>1884.9999999999998</v>
      </c>
      <c r="AD106" s="3"/>
      <c r="AE106" s="2">
        <f>+AE105*0.0725</f>
        <v>2827.5</v>
      </c>
      <c r="AF106" s="3"/>
      <c r="AG106" s="2">
        <f>ROUND(SUM(I106:AE106),5)</f>
        <v>27095.47</v>
      </c>
      <c r="AH106" s="3"/>
      <c r="AI106" s="2">
        <v>24076</v>
      </c>
      <c r="AJ106" s="3"/>
      <c r="AK106" s="13">
        <f t="shared" si="10"/>
        <v>3019.4700000000012</v>
      </c>
    </row>
    <row r="107" spans="1:37" x14ac:dyDescent="0.25">
      <c r="A107" s="1"/>
      <c r="B107" s="1"/>
      <c r="C107" s="1"/>
      <c r="D107" s="1"/>
      <c r="E107" s="1"/>
      <c r="F107" s="1"/>
      <c r="G107" s="1" t="s">
        <v>108</v>
      </c>
      <c r="H107" s="1"/>
      <c r="I107" s="2">
        <v>4844.71</v>
      </c>
      <c r="J107" s="3"/>
      <c r="K107" s="2">
        <v>4844.71</v>
      </c>
      <c r="L107" s="3"/>
      <c r="M107" s="2">
        <v>6823.94</v>
      </c>
      <c r="N107" s="3"/>
      <c r="O107" s="2">
        <v>7879.77</v>
      </c>
      <c r="P107" s="3"/>
      <c r="Q107" s="2">
        <v>7618.09</v>
      </c>
      <c r="R107" s="3"/>
      <c r="S107" s="2">
        <v>7618.09</v>
      </c>
      <c r="T107" s="3"/>
      <c r="U107" s="2">
        <v>7618.09</v>
      </c>
      <c r="V107" s="3"/>
      <c r="W107" s="2">
        <v>8057.37</v>
      </c>
      <c r="X107" s="3"/>
      <c r="Y107" s="2">
        <v>5087.21</v>
      </c>
      <c r="Z107" s="3"/>
      <c r="AA107" s="2">
        <v>5087.21</v>
      </c>
      <c r="AB107" s="3"/>
      <c r="AC107" s="2">
        <v>5087.21</v>
      </c>
      <c r="AD107" s="3"/>
      <c r="AE107" s="2">
        <v>5087.21</v>
      </c>
      <c r="AF107" s="3"/>
      <c r="AG107" s="2">
        <f>ROUND(SUM(I107:AE107),5)</f>
        <v>75653.61</v>
      </c>
      <c r="AH107" s="3"/>
      <c r="AI107" s="2">
        <v>64379</v>
      </c>
      <c r="AJ107" s="3"/>
      <c r="AK107" s="13">
        <f t="shared" si="10"/>
        <v>11274.61</v>
      </c>
    </row>
    <row r="108" spans="1:37" x14ac:dyDescent="0.25">
      <c r="A108" s="1"/>
      <c r="B108" s="1"/>
      <c r="C108" s="1"/>
      <c r="D108" s="1"/>
      <c r="E108" s="1"/>
      <c r="F108" s="1"/>
      <c r="G108" s="1" t="s">
        <v>109</v>
      </c>
      <c r="H108" s="1"/>
      <c r="I108" s="2">
        <v>307.25</v>
      </c>
      <c r="J108" s="3"/>
      <c r="K108" s="2">
        <v>321.14</v>
      </c>
      <c r="L108" s="3"/>
      <c r="M108" s="2">
        <v>295.56</v>
      </c>
      <c r="N108" s="3"/>
      <c r="O108" s="2">
        <v>290.79000000000002</v>
      </c>
      <c r="P108" s="3"/>
      <c r="Q108" s="2">
        <v>280.68</v>
      </c>
      <c r="R108" s="3"/>
      <c r="S108" s="2">
        <v>-1286.6300000000001</v>
      </c>
      <c r="T108" s="3"/>
      <c r="U108" s="2">
        <v>380.72</v>
      </c>
      <c r="V108" s="3"/>
      <c r="W108" s="2">
        <v>496.14</v>
      </c>
      <c r="X108" s="3"/>
      <c r="Y108" s="2">
        <f>+Y105*0.03</f>
        <v>780</v>
      </c>
      <c r="Z108" s="3"/>
      <c r="AA108" s="2">
        <f>+AA105*0.03</f>
        <v>780</v>
      </c>
      <c r="AB108" s="3"/>
      <c r="AC108" s="2">
        <f>+AC105*0.03</f>
        <v>780</v>
      </c>
      <c r="AD108" s="3"/>
      <c r="AE108" s="2">
        <f>+AE105*0.03</f>
        <v>1170</v>
      </c>
      <c r="AF108" s="3"/>
      <c r="AG108" s="2">
        <f>ROUND(SUM(I108:AE108),5)</f>
        <v>4595.6499999999996</v>
      </c>
      <c r="AH108" s="3"/>
      <c r="AI108" s="2">
        <v>4650</v>
      </c>
      <c r="AJ108" s="3"/>
      <c r="AK108" s="13">
        <f t="shared" si="10"/>
        <v>-54.350000000000364</v>
      </c>
    </row>
    <row r="109" spans="1:37" ht="15.75" thickBot="1" x14ac:dyDescent="0.3">
      <c r="A109" s="1"/>
      <c r="B109" s="1"/>
      <c r="C109" s="1"/>
      <c r="D109" s="1"/>
      <c r="E109" s="1"/>
      <c r="F109" s="1"/>
      <c r="G109" s="1" t="s">
        <v>110</v>
      </c>
      <c r="H109" s="1"/>
      <c r="I109" s="4">
        <v>43.02</v>
      </c>
      <c r="J109" s="3"/>
      <c r="K109" s="4">
        <v>43.02</v>
      </c>
      <c r="L109" s="3"/>
      <c r="M109" s="4">
        <v>43.02</v>
      </c>
      <c r="N109" s="3"/>
      <c r="O109" s="4">
        <v>43.02</v>
      </c>
      <c r="P109" s="3"/>
      <c r="Q109" s="4">
        <v>43.02</v>
      </c>
      <c r="R109" s="3"/>
      <c r="S109" s="4">
        <v>567.61</v>
      </c>
      <c r="T109" s="3"/>
      <c r="U109" s="4">
        <v>567.61</v>
      </c>
      <c r="V109" s="3"/>
      <c r="W109" s="4">
        <v>567.61</v>
      </c>
      <c r="X109" s="3"/>
      <c r="Y109" s="4">
        <v>567.61</v>
      </c>
      <c r="Z109" s="3"/>
      <c r="AA109" s="4">
        <v>567.61</v>
      </c>
      <c r="AB109" s="3"/>
      <c r="AC109" s="4">
        <v>567.61</v>
      </c>
      <c r="AD109" s="3"/>
      <c r="AE109" s="4">
        <v>567.61</v>
      </c>
      <c r="AF109" s="3"/>
      <c r="AG109" s="4">
        <f>ROUND(SUM(I109:AE109),5)</f>
        <v>4188.37</v>
      </c>
      <c r="AH109" s="3"/>
      <c r="AI109" s="4">
        <v>913</v>
      </c>
      <c r="AJ109" s="3"/>
      <c r="AK109" s="23">
        <f t="shared" si="10"/>
        <v>3275.37</v>
      </c>
    </row>
    <row r="110" spans="1:37" x14ac:dyDescent="0.25">
      <c r="A110" s="1"/>
      <c r="B110" s="1"/>
      <c r="C110" s="1"/>
      <c r="D110" s="1"/>
      <c r="E110" s="1"/>
      <c r="F110" s="1" t="s">
        <v>111</v>
      </c>
      <c r="G110" s="1"/>
      <c r="H110" s="1"/>
      <c r="I110" s="2">
        <f>ROUND(SUM(I104:I109),5)</f>
        <v>34203.730000000003</v>
      </c>
      <c r="J110" s="3"/>
      <c r="K110" s="2">
        <f>ROUND(SUM(K104:K109),5)</f>
        <v>35986.15</v>
      </c>
      <c r="L110" s="3"/>
      <c r="M110" s="2">
        <f>ROUND(SUM(M104:M109),5)</f>
        <v>38895.4</v>
      </c>
      <c r="N110" s="3"/>
      <c r="O110" s="2">
        <f>ROUND(SUM(O104:O109),5)</f>
        <v>41583.730000000003</v>
      </c>
      <c r="P110" s="3"/>
      <c r="Q110" s="2">
        <f>ROUND(SUM(Q104:Q109),5)</f>
        <v>36013.47</v>
      </c>
      <c r="R110" s="3"/>
      <c r="S110" s="2">
        <f>ROUND(SUM(S104:S109),5)</f>
        <v>51843.03</v>
      </c>
      <c r="T110" s="3"/>
      <c r="U110" s="2">
        <f>ROUND(SUM(U104:U109),5)</f>
        <v>36915.5</v>
      </c>
      <c r="V110" s="3"/>
      <c r="W110" s="2">
        <f>ROUND(SUM(W104:W109),5)</f>
        <v>36798.550000000003</v>
      </c>
      <c r="X110" s="3"/>
      <c r="Y110" s="2">
        <f>ROUND(SUM(Y104:Y109),5)</f>
        <v>34319.82</v>
      </c>
      <c r="Z110" s="3"/>
      <c r="AA110" s="2">
        <f>ROUND(SUM(AA104:AA109),5)</f>
        <v>34319.82</v>
      </c>
      <c r="AB110" s="3"/>
      <c r="AC110" s="2">
        <f>ROUND(SUM(AC104:AC109),5)</f>
        <v>34319.82</v>
      </c>
      <c r="AD110" s="3"/>
      <c r="AE110" s="2">
        <f>ROUND(SUM(AE104:AE109),5)</f>
        <v>48652.32</v>
      </c>
      <c r="AF110" s="3"/>
      <c r="AG110" s="2">
        <f>ROUND(SUM(AG104:AG109),5)</f>
        <v>463851.34</v>
      </c>
      <c r="AH110" s="3"/>
      <c r="AI110" s="2">
        <f>ROUND(SUM(AI104:AI109),5)</f>
        <v>408738</v>
      </c>
      <c r="AJ110" s="3"/>
      <c r="AK110" s="13">
        <f>ROUND(SUM(AK104:AK109),5)</f>
        <v>55113.34</v>
      </c>
    </row>
    <row r="111" spans="1:37" x14ac:dyDescent="0.25">
      <c r="A111" s="1"/>
      <c r="B111" s="1"/>
      <c r="C111" s="1"/>
      <c r="D111" s="1"/>
      <c r="E111" s="1"/>
      <c r="F111" s="1" t="s">
        <v>112</v>
      </c>
      <c r="G111" s="1"/>
      <c r="H111" s="1"/>
      <c r="I111" s="2"/>
      <c r="J111" s="3"/>
      <c r="K111" s="2"/>
      <c r="L111" s="3"/>
      <c r="M111" s="2"/>
      <c r="N111" s="3"/>
      <c r="O111" s="2"/>
      <c r="P111" s="3"/>
      <c r="Q111" s="2"/>
      <c r="R111" s="3"/>
      <c r="S111" s="2"/>
      <c r="T111" s="3"/>
      <c r="U111" s="2"/>
      <c r="V111" s="3"/>
      <c r="W111" s="2"/>
      <c r="X111" s="3"/>
      <c r="Y111" s="2"/>
      <c r="Z111" s="3"/>
      <c r="AA111" s="2"/>
      <c r="AB111" s="3"/>
      <c r="AC111" s="2"/>
      <c r="AD111" s="3"/>
      <c r="AE111" s="2"/>
      <c r="AF111" s="3"/>
      <c r="AG111" s="2"/>
      <c r="AH111" s="3"/>
      <c r="AI111" s="2"/>
      <c r="AJ111" s="3"/>
      <c r="AK111" s="13"/>
    </row>
    <row r="112" spans="1:37" x14ac:dyDescent="0.25">
      <c r="A112" s="1"/>
      <c r="B112" s="1"/>
      <c r="C112" s="1"/>
      <c r="D112" s="1"/>
      <c r="E112" s="1"/>
      <c r="F112" s="1"/>
      <c r="G112" s="1" t="s">
        <v>113</v>
      </c>
      <c r="H112" s="1"/>
      <c r="I112" s="2">
        <v>396.86</v>
      </c>
      <c r="J112" s="3"/>
      <c r="K112" s="2">
        <v>581.12</v>
      </c>
      <c r="L112" s="3"/>
      <c r="M112" s="2">
        <v>728.32</v>
      </c>
      <c r="N112" s="3"/>
      <c r="O112" s="2">
        <v>878.95</v>
      </c>
      <c r="P112" s="3"/>
      <c r="Q112" s="2">
        <v>1080.1600000000001</v>
      </c>
      <c r="R112" s="3"/>
      <c r="S112" s="2">
        <v>758.81</v>
      </c>
      <c r="T112" s="3"/>
      <c r="U112" s="2">
        <v>0</v>
      </c>
      <c r="V112" s="3"/>
      <c r="W112" s="2">
        <v>0</v>
      </c>
      <c r="X112" s="3"/>
      <c r="Y112" s="2">
        <v>0</v>
      </c>
      <c r="Z112" s="3"/>
      <c r="AA112" s="2">
        <v>0</v>
      </c>
      <c r="AB112" s="3"/>
      <c r="AC112" s="2">
        <v>0</v>
      </c>
      <c r="AD112" s="3"/>
      <c r="AE112" s="2">
        <v>0</v>
      </c>
      <c r="AF112" s="3"/>
      <c r="AG112" s="2">
        <f>ROUND(SUM(I112:AE112),5)</f>
        <v>4424.22</v>
      </c>
      <c r="AH112" s="3"/>
      <c r="AI112" s="2">
        <v>15000</v>
      </c>
      <c r="AJ112" s="3"/>
      <c r="AK112" s="13">
        <f t="shared" ref="AK112:AK114" si="11">+AG112-AI112</f>
        <v>-10575.779999999999</v>
      </c>
    </row>
    <row r="113" spans="1:37" x14ac:dyDescent="0.25">
      <c r="A113" s="1"/>
      <c r="B113" s="1"/>
      <c r="C113" s="1"/>
      <c r="D113" s="1"/>
      <c r="E113" s="1"/>
      <c r="F113" s="1"/>
      <c r="G113" s="1" t="s">
        <v>114</v>
      </c>
      <c r="H113" s="1"/>
      <c r="I113" s="2">
        <v>37.51</v>
      </c>
      <c r="J113" s="3"/>
      <c r="K113" s="2">
        <v>54.91</v>
      </c>
      <c r="L113" s="3"/>
      <c r="M113" s="2">
        <v>201.17</v>
      </c>
      <c r="N113" s="3"/>
      <c r="O113" s="2">
        <v>83.07</v>
      </c>
      <c r="P113" s="3"/>
      <c r="Q113" s="2">
        <v>102.08</v>
      </c>
      <c r="R113" s="3"/>
      <c r="S113" s="2">
        <v>71.69</v>
      </c>
      <c r="T113" s="3"/>
      <c r="U113" s="2">
        <v>0</v>
      </c>
      <c r="V113" s="3"/>
      <c r="W113" s="2">
        <v>0</v>
      </c>
      <c r="X113" s="3"/>
      <c r="Y113" s="2">
        <v>0</v>
      </c>
      <c r="Z113" s="3"/>
      <c r="AA113" s="2">
        <v>0</v>
      </c>
      <c r="AB113" s="3"/>
      <c r="AC113" s="2">
        <v>0</v>
      </c>
      <c r="AD113" s="3"/>
      <c r="AE113" s="2">
        <v>0</v>
      </c>
      <c r="AF113" s="3"/>
      <c r="AG113" s="2">
        <f>ROUND(SUM(I113:AE113),5)</f>
        <v>550.42999999999995</v>
      </c>
      <c r="AH113" s="3"/>
      <c r="AI113" s="2">
        <v>1448</v>
      </c>
      <c r="AJ113" s="3"/>
      <c r="AK113" s="13">
        <f t="shared" si="11"/>
        <v>-897.57</v>
      </c>
    </row>
    <row r="114" spans="1:37" ht="15.75" thickBot="1" x14ac:dyDescent="0.3">
      <c r="A114" s="1"/>
      <c r="B114" s="1"/>
      <c r="C114" s="1"/>
      <c r="D114" s="1"/>
      <c r="E114" s="1"/>
      <c r="F114" s="1"/>
      <c r="G114" s="1" t="s">
        <v>115</v>
      </c>
      <c r="H114" s="1"/>
      <c r="I114" s="4">
        <v>2.64</v>
      </c>
      <c r="J114" s="3"/>
      <c r="K114" s="4">
        <v>2.64</v>
      </c>
      <c r="L114" s="3"/>
      <c r="M114" s="4">
        <v>2.64</v>
      </c>
      <c r="N114" s="3"/>
      <c r="O114" s="4">
        <v>2.64</v>
      </c>
      <c r="P114" s="3"/>
      <c r="Q114" s="4">
        <v>2.64</v>
      </c>
      <c r="R114" s="3"/>
      <c r="S114" s="4">
        <v>20.79</v>
      </c>
      <c r="T114" s="3"/>
      <c r="U114" s="4">
        <v>20.79</v>
      </c>
      <c r="V114" s="3"/>
      <c r="W114" s="4">
        <v>20.79</v>
      </c>
      <c r="X114" s="3"/>
      <c r="Y114" s="4">
        <v>20.79</v>
      </c>
      <c r="Z114" s="3"/>
      <c r="AA114" s="4">
        <v>20.79</v>
      </c>
      <c r="AB114" s="3"/>
      <c r="AC114" s="4">
        <v>20.79</v>
      </c>
      <c r="AD114" s="3"/>
      <c r="AE114" s="4">
        <v>20.79</v>
      </c>
      <c r="AF114" s="3"/>
      <c r="AG114" s="4">
        <f>ROUND(SUM(I114:AE114),5)</f>
        <v>158.72999999999999</v>
      </c>
      <c r="AH114" s="3"/>
      <c r="AI114" s="4">
        <v>44</v>
      </c>
      <c r="AJ114" s="3"/>
      <c r="AK114" s="23">
        <f t="shared" si="11"/>
        <v>114.72999999999999</v>
      </c>
    </row>
    <row r="115" spans="1:37" x14ac:dyDescent="0.25">
      <c r="A115" s="1"/>
      <c r="B115" s="1"/>
      <c r="C115" s="1"/>
      <c r="D115" s="1"/>
      <c r="E115" s="1"/>
      <c r="F115" s="1" t="s">
        <v>116</v>
      </c>
      <c r="G115" s="1"/>
      <c r="H115" s="1"/>
      <c r="I115" s="2">
        <f>ROUND(SUM(I111:I114),5)</f>
        <v>437.01</v>
      </c>
      <c r="J115" s="3"/>
      <c r="K115" s="2">
        <f>ROUND(SUM(K111:K114),5)</f>
        <v>638.66999999999996</v>
      </c>
      <c r="L115" s="3"/>
      <c r="M115" s="2">
        <f>ROUND(SUM(M111:M114),5)</f>
        <v>932.13</v>
      </c>
      <c r="N115" s="3"/>
      <c r="O115" s="2">
        <f>ROUND(SUM(O111:O114),5)</f>
        <v>964.66</v>
      </c>
      <c r="P115" s="3"/>
      <c r="Q115" s="2">
        <f>ROUND(SUM(Q111:Q114),5)</f>
        <v>1184.8800000000001</v>
      </c>
      <c r="R115" s="3"/>
      <c r="S115" s="2">
        <f>ROUND(SUM(S111:S114),5)</f>
        <v>851.29</v>
      </c>
      <c r="T115" s="3"/>
      <c r="U115" s="2">
        <f>ROUND(SUM(U111:U114),5)</f>
        <v>20.79</v>
      </c>
      <c r="V115" s="3"/>
      <c r="W115" s="2">
        <f>ROUND(SUM(W111:W114),5)</f>
        <v>20.79</v>
      </c>
      <c r="X115" s="3"/>
      <c r="Y115" s="2">
        <f>ROUND(SUM(Y111:Y114),5)</f>
        <v>20.79</v>
      </c>
      <c r="Z115" s="3"/>
      <c r="AA115" s="2">
        <f>ROUND(SUM(AA111:AA114),5)</f>
        <v>20.79</v>
      </c>
      <c r="AB115" s="3"/>
      <c r="AC115" s="2">
        <f>ROUND(SUM(AC111:AC114),5)</f>
        <v>20.79</v>
      </c>
      <c r="AD115" s="3"/>
      <c r="AE115" s="2">
        <f>ROUND(SUM(AE111:AE114),5)</f>
        <v>20.79</v>
      </c>
      <c r="AF115" s="3"/>
      <c r="AG115" s="2">
        <f>ROUND(SUM(AG111:AG114),5)</f>
        <v>5133.38</v>
      </c>
      <c r="AH115" s="3"/>
      <c r="AI115" s="2">
        <f>ROUND(SUM(AI111:AI114),5)</f>
        <v>16492</v>
      </c>
      <c r="AJ115" s="3"/>
      <c r="AK115" s="13">
        <f>ROUND(SUM(AK111:AK114),5)</f>
        <v>-11358.62</v>
      </c>
    </row>
    <row r="116" spans="1:37" x14ac:dyDescent="0.25">
      <c r="A116" s="1"/>
      <c r="B116" s="1"/>
      <c r="C116" s="1"/>
      <c r="D116" s="1"/>
      <c r="E116" s="1"/>
      <c r="F116" s="1" t="s">
        <v>117</v>
      </c>
      <c r="G116" s="1"/>
      <c r="H116" s="1"/>
      <c r="I116" s="2"/>
      <c r="J116" s="3"/>
      <c r="K116" s="2"/>
      <c r="L116" s="3"/>
      <c r="M116" s="2"/>
      <c r="N116" s="3"/>
      <c r="O116" s="2"/>
      <c r="P116" s="3"/>
      <c r="Q116" s="2"/>
      <c r="R116" s="3"/>
      <c r="S116" s="2"/>
      <c r="T116" s="3"/>
      <c r="U116" s="2"/>
      <c r="V116" s="3"/>
      <c r="W116" s="2"/>
      <c r="X116" s="3"/>
      <c r="Y116" s="2"/>
      <c r="Z116" s="3"/>
      <c r="AA116" s="2"/>
      <c r="AB116" s="3"/>
      <c r="AC116" s="2"/>
      <c r="AD116" s="3"/>
      <c r="AE116" s="2"/>
      <c r="AF116" s="3"/>
      <c r="AG116" s="2"/>
      <c r="AH116" s="3"/>
      <c r="AI116" s="2"/>
      <c r="AJ116" s="3"/>
      <c r="AK116" s="13"/>
    </row>
    <row r="117" spans="1:37" x14ac:dyDescent="0.25">
      <c r="A117" s="1"/>
      <c r="B117" s="1"/>
      <c r="C117" s="1"/>
      <c r="D117" s="1"/>
      <c r="E117" s="1"/>
      <c r="F117" s="1"/>
      <c r="G117" s="1" t="s">
        <v>118</v>
      </c>
      <c r="H117" s="1"/>
      <c r="I117" s="2">
        <v>1472.42</v>
      </c>
      <c r="J117" s="3"/>
      <c r="K117" s="2">
        <v>1895.38</v>
      </c>
      <c r="L117" s="3"/>
      <c r="M117" s="2">
        <v>1464.15</v>
      </c>
      <c r="N117" s="3"/>
      <c r="O117" s="2">
        <v>1542.93</v>
      </c>
      <c r="P117" s="3"/>
      <c r="Q117" s="2">
        <v>2070.34</v>
      </c>
      <c r="R117" s="3"/>
      <c r="S117" s="2">
        <v>1627.74</v>
      </c>
      <c r="T117" s="3"/>
      <c r="U117" s="2">
        <v>1502.67</v>
      </c>
      <c r="V117" s="3"/>
      <c r="W117" s="2">
        <v>2024.08</v>
      </c>
      <c r="X117" s="3"/>
      <c r="Y117" s="2">
        <v>2500</v>
      </c>
      <c r="Z117" s="3"/>
      <c r="AA117" s="2">
        <v>2500</v>
      </c>
      <c r="AB117" s="3"/>
      <c r="AC117" s="2">
        <v>2500</v>
      </c>
      <c r="AD117" s="3"/>
      <c r="AE117" s="2">
        <v>2500</v>
      </c>
      <c r="AF117" s="3"/>
      <c r="AG117" s="2">
        <f>ROUND(SUM(I117:AE117),5)</f>
        <v>23599.71</v>
      </c>
      <c r="AH117" s="3"/>
      <c r="AI117" s="2">
        <v>25602</v>
      </c>
      <c r="AJ117" s="3"/>
      <c r="AK117" s="13">
        <f t="shared" ref="AK117:AK120" si="12">+AG117-AI117</f>
        <v>-2002.2900000000009</v>
      </c>
    </row>
    <row r="118" spans="1:37" x14ac:dyDescent="0.25">
      <c r="A118" s="1"/>
      <c r="B118" s="1"/>
      <c r="C118" s="1"/>
      <c r="D118" s="1"/>
      <c r="E118" s="1"/>
      <c r="F118" s="1"/>
      <c r="G118" s="1" t="s">
        <v>119</v>
      </c>
      <c r="H118" s="1"/>
      <c r="I118" s="2">
        <v>230</v>
      </c>
      <c r="J118" s="3"/>
      <c r="K118" s="2">
        <v>0</v>
      </c>
      <c r="L118" s="3"/>
      <c r="M118" s="2">
        <v>383.33</v>
      </c>
      <c r="N118" s="3"/>
      <c r="O118" s="2">
        <v>306.67</v>
      </c>
      <c r="P118" s="3"/>
      <c r="Q118" s="2">
        <v>287.5</v>
      </c>
      <c r="R118" s="3"/>
      <c r="S118" s="2">
        <v>0</v>
      </c>
      <c r="T118" s="3"/>
      <c r="U118" s="2">
        <v>230</v>
      </c>
      <c r="V118" s="3"/>
      <c r="W118" s="2">
        <v>517.5</v>
      </c>
      <c r="X118" s="3"/>
      <c r="Y118" s="2">
        <v>343.75</v>
      </c>
      <c r="Z118" s="3"/>
      <c r="AA118" s="2">
        <v>343.75</v>
      </c>
      <c r="AB118" s="3"/>
      <c r="AC118" s="2">
        <v>343.75</v>
      </c>
      <c r="AD118" s="3"/>
      <c r="AE118" s="2">
        <v>343.75</v>
      </c>
      <c r="AF118" s="3"/>
      <c r="AG118" s="2">
        <f>ROUND(SUM(I118:AE118),5)</f>
        <v>3330</v>
      </c>
      <c r="AH118" s="3"/>
      <c r="AI118" s="2">
        <v>2750</v>
      </c>
      <c r="AJ118" s="3"/>
      <c r="AK118" s="13">
        <f t="shared" si="12"/>
        <v>580</v>
      </c>
    </row>
    <row r="119" spans="1:37" x14ac:dyDescent="0.25">
      <c r="A119" s="1"/>
      <c r="B119" s="1"/>
      <c r="C119" s="1"/>
      <c r="D119" s="1"/>
      <c r="E119" s="1"/>
      <c r="F119" s="1"/>
      <c r="G119" s="1" t="s">
        <v>120</v>
      </c>
      <c r="H119" s="1"/>
      <c r="I119" s="2">
        <v>0</v>
      </c>
      <c r="J119" s="3"/>
      <c r="K119" s="2">
        <v>214.5</v>
      </c>
      <c r="L119" s="3"/>
      <c r="M119" s="2">
        <v>0</v>
      </c>
      <c r="N119" s="3"/>
      <c r="O119" s="2">
        <v>0</v>
      </c>
      <c r="P119" s="3"/>
      <c r="Q119" s="2">
        <v>0</v>
      </c>
      <c r="R119" s="3"/>
      <c r="S119" s="2">
        <v>217.5</v>
      </c>
      <c r="T119" s="3"/>
      <c r="U119" s="2">
        <v>0</v>
      </c>
      <c r="V119" s="3"/>
      <c r="W119" s="2">
        <v>0</v>
      </c>
      <c r="X119" s="3"/>
      <c r="Y119" s="2">
        <v>0</v>
      </c>
      <c r="Z119" s="3"/>
      <c r="AA119" s="2">
        <v>0</v>
      </c>
      <c r="AB119" s="3"/>
      <c r="AC119" s="2">
        <v>0</v>
      </c>
      <c r="AD119" s="3"/>
      <c r="AE119" s="2">
        <v>0</v>
      </c>
      <c r="AF119" s="3"/>
      <c r="AG119" s="2">
        <f>ROUND(SUM(I119:AE119),5)</f>
        <v>432</v>
      </c>
      <c r="AH119" s="3"/>
      <c r="AI119" s="2">
        <v>500</v>
      </c>
      <c r="AJ119" s="3"/>
      <c r="AK119" s="13">
        <f t="shared" si="12"/>
        <v>-68</v>
      </c>
    </row>
    <row r="120" spans="1:37" ht="15.75" thickBot="1" x14ac:dyDescent="0.3">
      <c r="A120" s="1"/>
      <c r="B120" s="1"/>
      <c r="C120" s="1"/>
      <c r="D120" s="1"/>
      <c r="E120" s="1"/>
      <c r="F120" s="1"/>
      <c r="G120" s="1" t="s">
        <v>121</v>
      </c>
      <c r="H120" s="1"/>
      <c r="I120" s="4">
        <v>0</v>
      </c>
      <c r="J120" s="3"/>
      <c r="K120" s="4">
        <v>0</v>
      </c>
      <c r="L120" s="3"/>
      <c r="M120" s="4">
        <v>0</v>
      </c>
      <c r="N120" s="3"/>
      <c r="O120" s="4">
        <v>27.96</v>
      </c>
      <c r="P120" s="3"/>
      <c r="Q120" s="4">
        <v>162.21</v>
      </c>
      <c r="R120" s="3"/>
      <c r="S120" s="4">
        <v>572</v>
      </c>
      <c r="T120" s="3"/>
      <c r="U120" s="4">
        <v>6.49</v>
      </c>
      <c r="V120" s="3"/>
      <c r="W120" s="4">
        <v>-572</v>
      </c>
      <c r="X120" s="3"/>
      <c r="Y120" s="4">
        <v>0</v>
      </c>
      <c r="Z120" s="3"/>
      <c r="AA120" s="4">
        <v>0</v>
      </c>
      <c r="AB120" s="3"/>
      <c r="AC120" s="4">
        <v>0</v>
      </c>
      <c r="AD120" s="3"/>
      <c r="AE120" s="4">
        <v>0</v>
      </c>
      <c r="AF120" s="3"/>
      <c r="AG120" s="4">
        <f>ROUND(SUM(I120:AE120),5)</f>
        <v>196.66</v>
      </c>
      <c r="AH120" s="3"/>
      <c r="AI120" s="4">
        <v>5000</v>
      </c>
      <c r="AJ120" s="3"/>
      <c r="AK120" s="23">
        <f t="shared" si="12"/>
        <v>-4803.34</v>
      </c>
    </row>
    <row r="121" spans="1:37" x14ac:dyDescent="0.25">
      <c r="A121" s="1"/>
      <c r="B121" s="1"/>
      <c r="C121" s="1"/>
      <c r="D121" s="1"/>
      <c r="E121" s="1"/>
      <c r="F121" s="1" t="s">
        <v>122</v>
      </c>
      <c r="G121" s="1"/>
      <c r="H121" s="1"/>
      <c r="I121" s="2">
        <f>ROUND(SUM(I116:I120),5)</f>
        <v>1702.42</v>
      </c>
      <c r="J121" s="3"/>
      <c r="K121" s="2">
        <f>ROUND(SUM(K116:K120),5)</f>
        <v>2109.88</v>
      </c>
      <c r="L121" s="3"/>
      <c r="M121" s="2">
        <f>ROUND(SUM(M116:M120),5)</f>
        <v>1847.48</v>
      </c>
      <c r="N121" s="3"/>
      <c r="O121" s="2">
        <f>ROUND(SUM(O116:O120),5)</f>
        <v>1877.56</v>
      </c>
      <c r="P121" s="3"/>
      <c r="Q121" s="2">
        <f>ROUND(SUM(Q116:Q120),5)</f>
        <v>2520.0500000000002</v>
      </c>
      <c r="R121" s="3"/>
      <c r="S121" s="2">
        <f>ROUND(SUM(S116:S120),5)</f>
        <v>2417.2399999999998</v>
      </c>
      <c r="T121" s="3"/>
      <c r="U121" s="2">
        <f>ROUND(SUM(U116:U120),5)</f>
        <v>1739.16</v>
      </c>
      <c r="V121" s="3"/>
      <c r="W121" s="2">
        <f>ROUND(SUM(W116:W120),5)</f>
        <v>1969.58</v>
      </c>
      <c r="X121" s="3"/>
      <c r="Y121" s="2">
        <f>ROUND(SUM(Y116:Y120),5)</f>
        <v>2843.75</v>
      </c>
      <c r="Z121" s="3"/>
      <c r="AA121" s="2">
        <f>ROUND(SUM(AA116:AA120),5)</f>
        <v>2843.75</v>
      </c>
      <c r="AB121" s="3"/>
      <c r="AC121" s="2">
        <f>ROUND(SUM(AC116:AC120),5)</f>
        <v>2843.75</v>
      </c>
      <c r="AD121" s="3"/>
      <c r="AE121" s="2">
        <f>ROUND(SUM(AE116:AE120),5)</f>
        <v>2843.75</v>
      </c>
      <c r="AF121" s="3"/>
      <c r="AG121" s="2">
        <f>ROUND(SUM(AG116:AG120),5)</f>
        <v>27558.37</v>
      </c>
      <c r="AH121" s="3"/>
      <c r="AI121" s="2">
        <f>ROUND(SUM(AI116:AI120),5)</f>
        <v>33852</v>
      </c>
      <c r="AJ121" s="3"/>
      <c r="AK121" s="13">
        <f>ROUND(SUM(AK116:AK120),5)</f>
        <v>-6293.63</v>
      </c>
    </row>
    <row r="122" spans="1:37" x14ac:dyDescent="0.25">
      <c r="A122" s="1"/>
      <c r="B122" s="1"/>
      <c r="C122" s="1"/>
      <c r="D122" s="1"/>
      <c r="E122" s="1"/>
      <c r="F122" s="1" t="s">
        <v>123</v>
      </c>
      <c r="G122" s="1"/>
      <c r="H122" s="1"/>
      <c r="I122" s="2"/>
      <c r="J122" s="3"/>
      <c r="K122" s="2"/>
      <c r="L122" s="3"/>
      <c r="M122" s="2"/>
      <c r="N122" s="3"/>
      <c r="O122" s="2"/>
      <c r="P122" s="3"/>
      <c r="Q122" s="2"/>
      <c r="R122" s="3"/>
      <c r="S122" s="2"/>
      <c r="T122" s="3"/>
      <c r="U122" s="2"/>
      <c r="V122" s="3"/>
      <c r="W122" s="2"/>
      <c r="X122" s="3"/>
      <c r="Y122" s="2"/>
      <c r="Z122" s="3"/>
      <c r="AA122" s="2"/>
      <c r="AB122" s="3"/>
      <c r="AC122" s="2"/>
      <c r="AD122" s="3"/>
      <c r="AE122" s="2"/>
      <c r="AF122" s="3"/>
      <c r="AG122" s="2"/>
      <c r="AH122" s="3"/>
      <c r="AI122" s="2"/>
      <c r="AJ122" s="3"/>
      <c r="AK122" s="13"/>
    </row>
    <row r="123" spans="1:37" x14ac:dyDescent="0.25">
      <c r="A123" s="1"/>
      <c r="B123" s="1"/>
      <c r="C123" s="1"/>
      <c r="D123" s="1"/>
      <c r="E123" s="1"/>
      <c r="F123" s="18"/>
      <c r="G123" s="18" t="s">
        <v>124</v>
      </c>
      <c r="H123" s="18"/>
      <c r="I123" s="19">
        <v>0</v>
      </c>
      <c r="J123" s="20"/>
      <c r="K123" s="19">
        <v>0</v>
      </c>
      <c r="L123" s="20"/>
      <c r="M123" s="19">
        <v>0</v>
      </c>
      <c r="N123" s="20"/>
      <c r="O123" s="19">
        <v>46.71</v>
      </c>
      <c r="P123" s="20"/>
      <c r="Q123" s="19">
        <v>0</v>
      </c>
      <c r="R123" s="20"/>
      <c r="S123" s="19">
        <v>0</v>
      </c>
      <c r="T123" s="20"/>
      <c r="U123" s="19">
        <v>0</v>
      </c>
      <c r="V123" s="20"/>
      <c r="W123" s="19">
        <v>0</v>
      </c>
      <c r="X123" s="20"/>
      <c r="Y123" s="19">
        <v>0</v>
      </c>
      <c r="Z123" s="20"/>
      <c r="AA123" s="19">
        <v>0</v>
      </c>
      <c r="AB123" s="20"/>
      <c r="AC123" s="19">
        <v>0</v>
      </c>
      <c r="AD123" s="20"/>
      <c r="AE123" s="19">
        <v>0</v>
      </c>
      <c r="AF123" s="20"/>
      <c r="AG123" s="19"/>
      <c r="AH123" s="3"/>
      <c r="AI123" s="2">
        <v>0</v>
      </c>
      <c r="AJ123" s="3"/>
      <c r="AK123" s="13">
        <f t="shared" ref="AK123:AK124" si="13">+AG123-AI123</f>
        <v>0</v>
      </c>
    </row>
    <row r="124" spans="1:37" ht="15.75" thickBot="1" x14ac:dyDescent="0.3">
      <c r="A124" s="1"/>
      <c r="B124" s="1"/>
      <c r="C124" s="1"/>
      <c r="D124" s="1"/>
      <c r="E124" s="1"/>
      <c r="F124" s="1"/>
      <c r="G124" s="1" t="s">
        <v>125</v>
      </c>
      <c r="H124" s="1"/>
      <c r="I124" s="4">
        <v>400</v>
      </c>
      <c r="J124" s="3"/>
      <c r="K124" s="4">
        <v>446.09</v>
      </c>
      <c r="L124" s="3"/>
      <c r="M124" s="4">
        <v>449.08</v>
      </c>
      <c r="N124" s="3"/>
      <c r="O124" s="4">
        <v>400</v>
      </c>
      <c r="P124" s="3"/>
      <c r="Q124" s="4">
        <v>400</v>
      </c>
      <c r="R124" s="3"/>
      <c r="S124" s="4">
        <v>654.63</v>
      </c>
      <c r="T124" s="3"/>
      <c r="U124" s="4">
        <v>411</v>
      </c>
      <c r="V124" s="3"/>
      <c r="W124" s="4">
        <v>461.75</v>
      </c>
      <c r="X124" s="3"/>
      <c r="Y124" s="4">
        <v>687.5</v>
      </c>
      <c r="Z124" s="3"/>
      <c r="AA124" s="4">
        <v>687.5</v>
      </c>
      <c r="AB124" s="3"/>
      <c r="AC124" s="4">
        <v>687.5</v>
      </c>
      <c r="AD124" s="3"/>
      <c r="AE124" s="4">
        <v>687</v>
      </c>
      <c r="AF124" s="3"/>
      <c r="AG124" s="4">
        <f>ROUND(SUM(I124:AE124),5)</f>
        <v>6372.05</v>
      </c>
      <c r="AH124" s="3"/>
      <c r="AI124" s="4">
        <v>5500</v>
      </c>
      <c r="AJ124" s="3"/>
      <c r="AK124" s="23">
        <f t="shared" si="13"/>
        <v>872.05000000000018</v>
      </c>
    </row>
    <row r="125" spans="1:37" x14ac:dyDescent="0.25">
      <c r="A125" s="1"/>
      <c r="B125" s="1"/>
      <c r="C125" s="1"/>
      <c r="D125" s="1"/>
      <c r="E125" s="1"/>
      <c r="F125" s="1" t="s">
        <v>126</v>
      </c>
      <c r="G125" s="1"/>
      <c r="H125" s="1"/>
      <c r="I125" s="2">
        <f>ROUND(SUM(I122:I124),5)</f>
        <v>400</v>
      </c>
      <c r="J125" s="3"/>
      <c r="K125" s="2">
        <f>ROUND(SUM(K122:K124),5)</f>
        <v>446.09</v>
      </c>
      <c r="L125" s="3"/>
      <c r="M125" s="2">
        <f>ROUND(SUM(M122:M124),5)</f>
        <v>449.08</v>
      </c>
      <c r="N125" s="3"/>
      <c r="O125" s="2">
        <f>ROUND(SUM(O122:O124),5)</f>
        <v>446.71</v>
      </c>
      <c r="P125" s="3"/>
      <c r="Q125" s="2">
        <f>ROUND(SUM(Q122:Q124),5)</f>
        <v>400</v>
      </c>
      <c r="R125" s="3"/>
      <c r="S125" s="2">
        <f>ROUND(SUM(S122:S124),5)</f>
        <v>654.63</v>
      </c>
      <c r="T125" s="3"/>
      <c r="U125" s="2">
        <f>ROUND(SUM(U122:U124),5)</f>
        <v>411</v>
      </c>
      <c r="V125" s="3"/>
      <c r="W125" s="2">
        <f>ROUND(SUM(W122:W124),5)</f>
        <v>461.75</v>
      </c>
      <c r="X125" s="3"/>
      <c r="Y125" s="2">
        <f>ROUND(SUM(Y122:Y124),5)</f>
        <v>687.5</v>
      </c>
      <c r="Z125" s="3"/>
      <c r="AA125" s="2">
        <f>ROUND(SUM(AA122:AA124),5)</f>
        <v>687.5</v>
      </c>
      <c r="AB125" s="3"/>
      <c r="AC125" s="2">
        <f>ROUND(SUM(AC122:AC124),5)</f>
        <v>687.5</v>
      </c>
      <c r="AD125" s="3"/>
      <c r="AE125" s="2">
        <f>ROUND(SUM(AE122:AE124),5)</f>
        <v>687</v>
      </c>
      <c r="AF125" s="3"/>
      <c r="AG125" s="2">
        <f>ROUND(SUM(AG122:AG124),5)</f>
        <v>6372.05</v>
      </c>
      <c r="AH125" s="3"/>
      <c r="AI125" s="2">
        <f>ROUND(SUM(AI122:AI124),5)</f>
        <v>5500</v>
      </c>
      <c r="AJ125" s="3"/>
      <c r="AK125" s="13">
        <f>ROUND(SUM(AK122:AK124),5)</f>
        <v>872.05</v>
      </c>
    </row>
    <row r="126" spans="1:37" x14ac:dyDescent="0.25">
      <c r="A126" s="1"/>
      <c r="B126" s="1"/>
      <c r="C126" s="1"/>
      <c r="D126" s="1"/>
      <c r="E126" s="1"/>
      <c r="F126" s="1" t="s">
        <v>127</v>
      </c>
      <c r="G126" s="1"/>
      <c r="H126" s="1"/>
      <c r="I126" s="2"/>
      <c r="J126" s="3"/>
      <c r="K126" s="2"/>
      <c r="L126" s="3"/>
      <c r="M126" s="2"/>
      <c r="N126" s="3"/>
      <c r="O126" s="2"/>
      <c r="P126" s="3"/>
      <c r="Q126" s="2"/>
      <c r="R126" s="3"/>
      <c r="S126" s="2"/>
      <c r="T126" s="3"/>
      <c r="U126" s="2"/>
      <c r="V126" s="3"/>
      <c r="W126" s="2"/>
      <c r="X126" s="3"/>
      <c r="Y126" s="2"/>
      <c r="Z126" s="3"/>
      <c r="AA126" s="2"/>
      <c r="AB126" s="3"/>
      <c r="AC126" s="2"/>
      <c r="AD126" s="3"/>
      <c r="AE126" s="2"/>
      <c r="AF126" s="3"/>
      <c r="AG126" s="2"/>
      <c r="AH126" s="3"/>
      <c r="AI126" s="2"/>
      <c r="AJ126" s="3"/>
      <c r="AK126" s="13"/>
    </row>
    <row r="127" spans="1:37" x14ac:dyDescent="0.25">
      <c r="A127" s="1"/>
      <c r="B127" s="1"/>
      <c r="C127" s="1"/>
      <c r="D127" s="1"/>
      <c r="E127" s="1"/>
      <c r="F127" s="1"/>
      <c r="G127" s="1" t="s">
        <v>128</v>
      </c>
      <c r="H127" s="1"/>
      <c r="I127" s="2">
        <v>163.15</v>
      </c>
      <c r="J127" s="3"/>
      <c r="K127" s="2">
        <v>51.66</v>
      </c>
      <c r="L127" s="3"/>
      <c r="M127" s="2">
        <v>153.94999999999999</v>
      </c>
      <c r="N127" s="3"/>
      <c r="O127" s="2">
        <v>0</v>
      </c>
      <c r="P127" s="3"/>
      <c r="Q127" s="2">
        <v>1227.8800000000001</v>
      </c>
      <c r="R127" s="3"/>
      <c r="S127" s="2">
        <v>1327.35</v>
      </c>
      <c r="T127" s="3"/>
      <c r="U127" s="2">
        <v>1246.75</v>
      </c>
      <c r="V127" s="3"/>
      <c r="W127" s="2">
        <v>212.41</v>
      </c>
      <c r="X127" s="3"/>
      <c r="Y127" s="2">
        <v>1875</v>
      </c>
      <c r="Z127" s="3"/>
      <c r="AA127" s="2">
        <v>1875</v>
      </c>
      <c r="AB127" s="3"/>
      <c r="AC127" s="2">
        <v>1875</v>
      </c>
      <c r="AD127" s="3"/>
      <c r="AE127" s="2">
        <v>1875</v>
      </c>
      <c r="AF127" s="3"/>
      <c r="AG127" s="2">
        <f t="shared" ref="AG127:AG135" si="14">ROUND(SUM(I127:AE127),5)</f>
        <v>11883.15</v>
      </c>
      <c r="AH127" s="3"/>
      <c r="AI127" s="2">
        <v>15000</v>
      </c>
      <c r="AJ127" s="3"/>
      <c r="AK127" s="13">
        <f t="shared" ref="AK127:AK135" si="15">+AG127-AI127</f>
        <v>-3116.8500000000004</v>
      </c>
    </row>
    <row r="128" spans="1:37" x14ac:dyDescent="0.25">
      <c r="A128" s="1"/>
      <c r="B128" s="1"/>
      <c r="C128" s="1"/>
      <c r="D128" s="1"/>
      <c r="E128" s="1"/>
      <c r="F128" s="1"/>
      <c r="G128" s="1" t="s">
        <v>129</v>
      </c>
      <c r="H128" s="1"/>
      <c r="I128" s="2">
        <v>11208.5</v>
      </c>
      <c r="J128" s="3"/>
      <c r="K128" s="2">
        <v>3119</v>
      </c>
      <c r="L128" s="3"/>
      <c r="M128" s="2">
        <v>17478.25</v>
      </c>
      <c r="N128" s="3"/>
      <c r="O128" s="2">
        <v>-3049</v>
      </c>
      <c r="P128" s="3"/>
      <c r="Q128" s="2">
        <v>10040.91</v>
      </c>
      <c r="R128" s="3"/>
      <c r="S128" s="2">
        <v>8118.25</v>
      </c>
      <c r="T128" s="3"/>
      <c r="U128" s="2">
        <v>9886.09</v>
      </c>
      <c r="V128" s="3"/>
      <c r="W128" s="2">
        <v>13517.68</v>
      </c>
      <c r="X128" s="3"/>
      <c r="Y128" s="2">
        <v>8789.9599999999991</v>
      </c>
      <c r="Z128" s="3"/>
      <c r="AA128" s="2">
        <v>8789.9599999999991</v>
      </c>
      <c r="AB128" s="3"/>
      <c r="AC128" s="2">
        <v>8789.9599999999991</v>
      </c>
      <c r="AD128" s="3"/>
      <c r="AE128" s="2">
        <v>8789.9599999999991</v>
      </c>
      <c r="AF128" s="3"/>
      <c r="AG128" s="2">
        <f t="shared" si="14"/>
        <v>105479.52</v>
      </c>
      <c r="AH128" s="3"/>
      <c r="AI128" s="2">
        <v>50000</v>
      </c>
      <c r="AJ128" s="3"/>
      <c r="AK128" s="13">
        <f t="shared" si="15"/>
        <v>55479.520000000004</v>
      </c>
    </row>
    <row r="129" spans="1:37" x14ac:dyDescent="0.25">
      <c r="A129" s="1"/>
      <c r="B129" s="1"/>
      <c r="C129" s="1"/>
      <c r="D129" s="1"/>
      <c r="E129" s="1"/>
      <c r="F129" s="1"/>
      <c r="G129" s="1" t="s">
        <v>130</v>
      </c>
      <c r="H129" s="1"/>
      <c r="I129" s="2">
        <v>5384.41</v>
      </c>
      <c r="J129" s="3"/>
      <c r="K129" s="2">
        <v>5384.41</v>
      </c>
      <c r="L129" s="3"/>
      <c r="M129" s="2">
        <v>5384.41</v>
      </c>
      <c r="N129" s="3"/>
      <c r="O129" s="2">
        <v>5436.75</v>
      </c>
      <c r="P129" s="3"/>
      <c r="Q129" s="2">
        <v>5892.96</v>
      </c>
      <c r="R129" s="3"/>
      <c r="S129" s="2">
        <v>5436.75</v>
      </c>
      <c r="T129" s="3"/>
      <c r="U129" s="2">
        <v>5420.16</v>
      </c>
      <c r="V129" s="3"/>
      <c r="W129" s="2">
        <v>5420.16</v>
      </c>
      <c r="X129" s="3"/>
      <c r="Y129" s="2">
        <v>8875</v>
      </c>
      <c r="Z129" s="3"/>
      <c r="AA129" s="2">
        <v>8875</v>
      </c>
      <c r="AB129" s="3"/>
      <c r="AC129" s="2">
        <v>8875</v>
      </c>
      <c r="AD129" s="3"/>
      <c r="AE129" s="2">
        <v>8875</v>
      </c>
      <c r="AF129" s="3"/>
      <c r="AG129" s="2">
        <f t="shared" si="14"/>
        <v>79260.009999999995</v>
      </c>
      <c r="AH129" s="3"/>
      <c r="AI129" s="2">
        <v>71000</v>
      </c>
      <c r="AJ129" s="3"/>
      <c r="AK129" s="13">
        <f t="shared" si="15"/>
        <v>8260.0099999999948</v>
      </c>
    </row>
    <row r="130" spans="1:37" x14ac:dyDescent="0.25">
      <c r="A130" s="1"/>
      <c r="B130" s="1"/>
      <c r="C130" s="1"/>
      <c r="D130" s="1"/>
      <c r="E130" s="1"/>
      <c r="F130" s="1"/>
      <c r="G130" s="1" t="s">
        <v>131</v>
      </c>
      <c r="H130" s="1"/>
      <c r="I130" s="2">
        <v>331</v>
      </c>
      <c r="J130" s="3"/>
      <c r="K130" s="2">
        <v>0</v>
      </c>
      <c r="L130" s="3"/>
      <c r="M130" s="2">
        <v>0</v>
      </c>
      <c r="N130" s="3"/>
      <c r="O130" s="2">
        <v>0</v>
      </c>
      <c r="P130" s="3"/>
      <c r="Q130" s="2">
        <v>250</v>
      </c>
      <c r="R130" s="3"/>
      <c r="S130" s="2">
        <v>0</v>
      </c>
      <c r="T130" s="3"/>
      <c r="U130" s="2">
        <v>0</v>
      </c>
      <c r="V130" s="3"/>
      <c r="W130" s="2">
        <v>160</v>
      </c>
      <c r="X130" s="3"/>
      <c r="Y130" s="2">
        <v>312.5</v>
      </c>
      <c r="Z130" s="3"/>
      <c r="AA130" s="2">
        <v>312.5</v>
      </c>
      <c r="AB130" s="3"/>
      <c r="AC130" s="2">
        <v>312.5</v>
      </c>
      <c r="AD130" s="3"/>
      <c r="AE130" s="2">
        <v>312.5</v>
      </c>
      <c r="AF130" s="3"/>
      <c r="AG130" s="2">
        <f t="shared" si="14"/>
        <v>1991</v>
      </c>
      <c r="AH130" s="3"/>
      <c r="AI130" s="2">
        <v>2500</v>
      </c>
      <c r="AJ130" s="3"/>
      <c r="AK130" s="13">
        <f t="shared" si="15"/>
        <v>-509</v>
      </c>
    </row>
    <row r="131" spans="1:37" x14ac:dyDescent="0.25">
      <c r="A131" s="1"/>
      <c r="B131" s="1"/>
      <c r="C131" s="1"/>
      <c r="D131" s="1"/>
      <c r="E131" s="1"/>
      <c r="F131" s="1"/>
      <c r="G131" s="1" t="s">
        <v>132</v>
      </c>
      <c r="H131" s="1"/>
      <c r="I131" s="2">
        <v>259.99</v>
      </c>
      <c r="J131" s="3"/>
      <c r="K131" s="2">
        <v>1246.9100000000001</v>
      </c>
      <c r="L131" s="3"/>
      <c r="M131" s="2">
        <v>2010.21</v>
      </c>
      <c r="N131" s="3"/>
      <c r="O131" s="2">
        <v>1740.05</v>
      </c>
      <c r="P131" s="3"/>
      <c r="Q131" s="2">
        <v>37.99</v>
      </c>
      <c r="R131" s="3"/>
      <c r="S131" s="2">
        <v>0</v>
      </c>
      <c r="T131" s="3"/>
      <c r="U131" s="2">
        <v>2745.28</v>
      </c>
      <c r="V131" s="3"/>
      <c r="W131" s="2">
        <v>2445.5100000000002</v>
      </c>
      <c r="X131" s="3"/>
      <c r="Y131" s="2">
        <v>1310.74</v>
      </c>
      <c r="Z131" s="3"/>
      <c r="AA131" s="2">
        <v>1310.74</v>
      </c>
      <c r="AB131" s="3"/>
      <c r="AC131" s="2">
        <v>1310.74</v>
      </c>
      <c r="AD131" s="3"/>
      <c r="AE131" s="2">
        <v>1310.74</v>
      </c>
      <c r="AF131" s="3"/>
      <c r="AG131" s="2">
        <f t="shared" si="14"/>
        <v>15728.9</v>
      </c>
      <c r="AH131" s="3"/>
      <c r="AI131" s="2">
        <v>1000</v>
      </c>
      <c r="AJ131" s="3"/>
      <c r="AK131" s="13">
        <f t="shared" si="15"/>
        <v>14728.9</v>
      </c>
    </row>
    <row r="132" spans="1:37" x14ac:dyDescent="0.25">
      <c r="A132" s="1"/>
      <c r="B132" s="1"/>
      <c r="C132" s="1"/>
      <c r="D132" s="1"/>
      <c r="E132" s="1"/>
      <c r="F132" s="1"/>
      <c r="G132" s="1" t="s">
        <v>133</v>
      </c>
      <c r="H132" s="1"/>
      <c r="I132" s="2">
        <v>5665.63</v>
      </c>
      <c r="J132" s="3"/>
      <c r="K132" s="2">
        <v>1839.81</v>
      </c>
      <c r="L132" s="3"/>
      <c r="M132" s="2">
        <v>2188.98</v>
      </c>
      <c r="N132" s="3"/>
      <c r="O132" s="2">
        <v>3552.69</v>
      </c>
      <c r="P132" s="3"/>
      <c r="Q132" s="2">
        <v>1176.45</v>
      </c>
      <c r="R132" s="3"/>
      <c r="S132" s="2">
        <v>2145.98</v>
      </c>
      <c r="T132" s="3"/>
      <c r="U132" s="2">
        <v>-5640.78</v>
      </c>
      <c r="V132" s="3"/>
      <c r="W132" s="2">
        <v>1806.91</v>
      </c>
      <c r="X132" s="3"/>
      <c r="Y132" s="2">
        <v>1591.96</v>
      </c>
      <c r="Z132" s="3"/>
      <c r="AA132" s="2">
        <v>1591.96</v>
      </c>
      <c r="AB132" s="3"/>
      <c r="AC132" s="2">
        <v>1591.96</v>
      </c>
      <c r="AD132" s="3"/>
      <c r="AE132" s="2">
        <v>1591.96</v>
      </c>
      <c r="AF132" s="3"/>
      <c r="AG132" s="2">
        <f t="shared" si="14"/>
        <v>19103.509999999998</v>
      </c>
      <c r="AH132" s="3"/>
      <c r="AI132" s="2">
        <v>9000</v>
      </c>
      <c r="AJ132" s="3"/>
      <c r="AK132" s="13">
        <f t="shared" si="15"/>
        <v>10103.509999999998</v>
      </c>
    </row>
    <row r="133" spans="1:37" x14ac:dyDescent="0.25">
      <c r="A133" s="1"/>
      <c r="B133" s="1"/>
      <c r="C133" s="1"/>
      <c r="D133" s="1"/>
      <c r="E133" s="1"/>
      <c r="F133" s="1"/>
      <c r="G133" s="1" t="s">
        <v>134</v>
      </c>
      <c r="H133" s="1"/>
      <c r="I133" s="2">
        <v>0</v>
      </c>
      <c r="J133" s="3"/>
      <c r="K133" s="2">
        <v>0</v>
      </c>
      <c r="L133" s="3"/>
      <c r="M133" s="2">
        <v>450</v>
      </c>
      <c r="N133" s="3"/>
      <c r="O133" s="2">
        <v>0</v>
      </c>
      <c r="P133" s="3"/>
      <c r="Q133" s="2">
        <v>0</v>
      </c>
      <c r="R133" s="3"/>
      <c r="S133" s="2">
        <v>0</v>
      </c>
      <c r="T133" s="3"/>
      <c r="U133" s="2">
        <v>0</v>
      </c>
      <c r="V133" s="3"/>
      <c r="W133" s="2">
        <v>30.24</v>
      </c>
      <c r="X133" s="3"/>
      <c r="Y133" s="2">
        <v>250</v>
      </c>
      <c r="Z133" s="3"/>
      <c r="AA133" s="2">
        <v>250</v>
      </c>
      <c r="AB133" s="3"/>
      <c r="AC133" s="2">
        <v>250</v>
      </c>
      <c r="AD133" s="3"/>
      <c r="AE133" s="2">
        <v>250</v>
      </c>
      <c r="AF133" s="3"/>
      <c r="AG133" s="2">
        <f t="shared" si="14"/>
        <v>1480.24</v>
      </c>
      <c r="AH133" s="3"/>
      <c r="AI133" s="2">
        <v>2000</v>
      </c>
      <c r="AJ133" s="3"/>
      <c r="AK133" s="13">
        <f t="shared" si="15"/>
        <v>-519.76</v>
      </c>
    </row>
    <row r="134" spans="1:37" x14ac:dyDescent="0.25">
      <c r="A134" s="1"/>
      <c r="B134" s="1"/>
      <c r="C134" s="1"/>
      <c r="D134" s="1"/>
      <c r="E134" s="1"/>
      <c r="F134" s="1"/>
      <c r="G134" s="1" t="s">
        <v>135</v>
      </c>
      <c r="H134" s="1"/>
      <c r="I134" s="2">
        <v>0</v>
      </c>
      <c r="J134" s="3"/>
      <c r="K134" s="2">
        <v>181.96</v>
      </c>
      <c r="L134" s="3"/>
      <c r="M134" s="2">
        <v>245.49</v>
      </c>
      <c r="N134" s="3"/>
      <c r="O134" s="2">
        <v>1109.0999999999999</v>
      </c>
      <c r="P134" s="3"/>
      <c r="Q134" s="2">
        <v>433.01</v>
      </c>
      <c r="R134" s="3"/>
      <c r="S134" s="2">
        <v>28.57</v>
      </c>
      <c r="T134" s="3"/>
      <c r="U134" s="2">
        <v>695.26</v>
      </c>
      <c r="V134" s="3"/>
      <c r="W134" s="2">
        <v>1048.55</v>
      </c>
      <c r="X134" s="3"/>
      <c r="Y134" s="2">
        <v>625</v>
      </c>
      <c r="Z134" s="3"/>
      <c r="AA134" s="2">
        <v>625</v>
      </c>
      <c r="AB134" s="3"/>
      <c r="AC134" s="2">
        <v>625</v>
      </c>
      <c r="AD134" s="3"/>
      <c r="AE134" s="2">
        <v>625</v>
      </c>
      <c r="AF134" s="3"/>
      <c r="AG134" s="2">
        <f t="shared" si="14"/>
        <v>6241.94</v>
      </c>
      <c r="AH134" s="3"/>
      <c r="AI134" s="2">
        <v>5000</v>
      </c>
      <c r="AJ134" s="3"/>
      <c r="AK134" s="13">
        <f t="shared" si="15"/>
        <v>1241.9399999999996</v>
      </c>
    </row>
    <row r="135" spans="1:37" ht="15.75" thickBot="1" x14ac:dyDescent="0.3">
      <c r="A135" s="1"/>
      <c r="B135" s="1"/>
      <c r="C135" s="1"/>
      <c r="D135" s="1"/>
      <c r="E135" s="1"/>
      <c r="F135" s="1"/>
      <c r="G135" s="1" t="s">
        <v>342</v>
      </c>
      <c r="H135" s="1"/>
      <c r="I135" s="2"/>
      <c r="J135" s="3"/>
      <c r="K135" s="2"/>
      <c r="L135" s="3"/>
      <c r="M135" s="2"/>
      <c r="N135" s="3"/>
      <c r="O135" s="2"/>
      <c r="P135" s="3"/>
      <c r="Q135" s="2"/>
      <c r="R135" s="3"/>
      <c r="S135" s="2"/>
      <c r="T135" s="3"/>
      <c r="U135" s="2"/>
      <c r="V135" s="3"/>
      <c r="W135" s="2"/>
      <c r="X135" s="3"/>
      <c r="Y135" s="2"/>
      <c r="Z135" s="3"/>
      <c r="AA135" s="2"/>
      <c r="AB135" s="3"/>
      <c r="AC135" s="2"/>
      <c r="AD135" s="3"/>
      <c r="AE135" s="2"/>
      <c r="AF135" s="3"/>
      <c r="AG135" s="2">
        <f t="shared" si="14"/>
        <v>0</v>
      </c>
      <c r="AH135" s="3"/>
      <c r="AI135" s="2">
        <v>150</v>
      </c>
      <c r="AJ135" s="3"/>
      <c r="AK135" s="13">
        <f t="shared" si="15"/>
        <v>-150</v>
      </c>
    </row>
    <row r="136" spans="1:37" ht="15.75" thickBot="1" x14ac:dyDescent="0.3">
      <c r="A136" s="1"/>
      <c r="B136" s="1"/>
      <c r="C136" s="1"/>
      <c r="D136" s="1"/>
      <c r="E136" s="1"/>
      <c r="F136" s="1" t="s">
        <v>136</v>
      </c>
      <c r="G136" s="1"/>
      <c r="H136" s="1"/>
      <c r="I136" s="5">
        <f>ROUND(SUM(I126:I135),5)</f>
        <v>23012.68</v>
      </c>
      <c r="J136" s="3"/>
      <c r="K136" s="5">
        <f>ROUND(SUM(K126:K135),5)</f>
        <v>11823.75</v>
      </c>
      <c r="L136" s="3"/>
      <c r="M136" s="5">
        <f>ROUND(SUM(M126:M135),5)</f>
        <v>27911.29</v>
      </c>
      <c r="N136" s="3"/>
      <c r="O136" s="5">
        <f>ROUND(SUM(O126:O135),5)</f>
        <v>8789.59</v>
      </c>
      <c r="P136" s="3"/>
      <c r="Q136" s="5">
        <f>ROUND(SUM(Q126:Q135),5)</f>
        <v>19059.2</v>
      </c>
      <c r="R136" s="3"/>
      <c r="S136" s="5">
        <f>ROUND(SUM(S126:S135),5)</f>
        <v>17056.900000000001</v>
      </c>
      <c r="T136" s="3"/>
      <c r="U136" s="5">
        <f>ROUND(SUM(U126:U135),5)</f>
        <v>14352.76</v>
      </c>
      <c r="V136" s="3"/>
      <c r="W136" s="5">
        <f>ROUND(SUM(W126:W135),5)</f>
        <v>24641.46</v>
      </c>
      <c r="X136" s="3"/>
      <c r="Y136" s="5">
        <f>ROUND(SUM(Y126:Y135),5)</f>
        <v>23630.16</v>
      </c>
      <c r="Z136" s="3"/>
      <c r="AA136" s="5">
        <f>ROUND(SUM(AA126:AA135),5)</f>
        <v>23630.16</v>
      </c>
      <c r="AB136" s="3"/>
      <c r="AC136" s="5">
        <f>ROUND(SUM(AC126:AC135),5)</f>
        <v>23630.16</v>
      </c>
      <c r="AD136" s="3"/>
      <c r="AE136" s="5">
        <f>ROUND(SUM(AE126:AE135),5)</f>
        <v>23630.16</v>
      </c>
      <c r="AF136" s="3"/>
      <c r="AG136" s="5">
        <f>ROUND(SUM(AG126:AG135),5)</f>
        <v>241168.27</v>
      </c>
      <c r="AH136" s="3"/>
      <c r="AI136" s="5">
        <f>ROUND(SUM(AI126:AI135),5)</f>
        <v>155650</v>
      </c>
      <c r="AJ136" s="3"/>
      <c r="AK136" s="24">
        <f>ROUND(SUM(AK126:AK135),5)</f>
        <v>85518.27</v>
      </c>
    </row>
    <row r="137" spans="1:37" x14ac:dyDescent="0.25">
      <c r="A137" s="1"/>
      <c r="B137" s="1"/>
      <c r="C137" s="1"/>
      <c r="D137" s="1"/>
      <c r="E137" s="1" t="s">
        <v>137</v>
      </c>
      <c r="F137" s="1"/>
      <c r="G137" s="1"/>
      <c r="H137" s="1"/>
      <c r="I137" s="2">
        <f>ROUND(I103+I110+I115+I121+I125+I136,5)</f>
        <v>59755.839999999997</v>
      </c>
      <c r="J137" s="3"/>
      <c r="K137" s="2">
        <f>ROUND(K103+K110+K115+K121+K125+K136,5)</f>
        <v>51004.54</v>
      </c>
      <c r="L137" s="3"/>
      <c r="M137" s="2">
        <f>ROUND(M103+M110+M115+M121+M125+M136,5)</f>
        <v>70035.38</v>
      </c>
      <c r="N137" s="3"/>
      <c r="O137" s="2">
        <f>ROUND(O103+O110+O115+O121+O125+O136,5)</f>
        <v>53662.25</v>
      </c>
      <c r="P137" s="3"/>
      <c r="Q137" s="2">
        <f>ROUND(Q103+Q110+Q115+Q121+Q125+Q136,5)</f>
        <v>59177.599999999999</v>
      </c>
      <c r="R137" s="3"/>
      <c r="S137" s="2">
        <f>ROUND(S103+S110+S115+S121+S125+S136,5)</f>
        <v>72823.09</v>
      </c>
      <c r="T137" s="3"/>
      <c r="U137" s="2">
        <f>ROUND(U103+U110+U115+U121+U125+U136,5)</f>
        <v>53439.21</v>
      </c>
      <c r="V137" s="3"/>
      <c r="W137" s="2">
        <f>ROUND(W103+W110+W115+W121+W125+W136,5)</f>
        <v>63892.13</v>
      </c>
      <c r="X137" s="3"/>
      <c r="Y137" s="2">
        <f>ROUND(Y103+Y110+Y115+Y121+Y125+Y136,5)</f>
        <v>61502.02</v>
      </c>
      <c r="Z137" s="3"/>
      <c r="AA137" s="2">
        <f>ROUND(AA103+AA110+AA115+AA121+AA125+AA136,5)</f>
        <v>61502.02</v>
      </c>
      <c r="AB137" s="3"/>
      <c r="AC137" s="2">
        <f>ROUND(AC103+AC110+AC115+AC121+AC125+AC136,5)</f>
        <v>61502.02</v>
      </c>
      <c r="AD137" s="3"/>
      <c r="AE137" s="2">
        <f>ROUND(AE103+AE110+AE115+AE121+AE125+AE136,5)</f>
        <v>75834.02</v>
      </c>
      <c r="AF137" s="3"/>
      <c r="AG137" s="2">
        <f>ROUND(AG103+AG110+AG115+AG121+AG125+AG136,5)</f>
        <v>744083.41</v>
      </c>
      <c r="AH137" s="3"/>
      <c r="AI137" s="2">
        <f>ROUND(AI103+AI110+AI115+AI121+AI125+AI136,5)</f>
        <v>620232</v>
      </c>
      <c r="AJ137" s="3"/>
      <c r="AK137" s="13">
        <f>ROUND(AK103+AK110+AK115+AK121+AK125+AK136,5)</f>
        <v>123851.41</v>
      </c>
    </row>
    <row r="138" spans="1:37" x14ac:dyDescent="0.25">
      <c r="A138" s="1"/>
      <c r="B138" s="1"/>
      <c r="C138" s="1"/>
      <c r="D138" s="1"/>
      <c r="E138" s="1" t="s">
        <v>138</v>
      </c>
      <c r="F138" s="1"/>
      <c r="G138" s="1"/>
      <c r="H138" s="1"/>
      <c r="I138" s="2"/>
      <c r="J138" s="3"/>
      <c r="K138" s="2"/>
      <c r="L138" s="3"/>
      <c r="M138" s="2"/>
      <c r="N138" s="3"/>
      <c r="O138" s="2"/>
      <c r="P138" s="3"/>
      <c r="Q138" s="2"/>
      <c r="R138" s="3"/>
      <c r="S138" s="2"/>
      <c r="T138" s="3"/>
      <c r="U138" s="2"/>
      <c r="V138" s="3"/>
      <c r="W138" s="2"/>
      <c r="X138" s="3"/>
      <c r="Y138" s="2"/>
      <c r="Z138" s="3"/>
      <c r="AA138" s="2"/>
      <c r="AB138" s="3"/>
      <c r="AC138" s="2"/>
      <c r="AD138" s="3"/>
      <c r="AE138" s="2"/>
      <c r="AF138" s="3"/>
      <c r="AG138" s="2"/>
      <c r="AH138" s="3"/>
      <c r="AI138" s="2"/>
      <c r="AJ138" s="3"/>
      <c r="AK138" s="13"/>
    </row>
    <row r="139" spans="1:37" x14ac:dyDescent="0.25">
      <c r="A139" s="1"/>
      <c r="B139" s="1"/>
      <c r="C139" s="1"/>
      <c r="D139" s="1"/>
      <c r="E139" s="1"/>
      <c r="F139" s="1" t="s">
        <v>139</v>
      </c>
      <c r="G139" s="1"/>
      <c r="H139" s="1"/>
      <c r="I139" s="2"/>
      <c r="J139" s="3"/>
      <c r="K139" s="2"/>
      <c r="L139" s="3"/>
      <c r="M139" s="2"/>
      <c r="N139" s="3"/>
      <c r="O139" s="2"/>
      <c r="P139" s="3"/>
      <c r="Q139" s="2"/>
      <c r="R139" s="3"/>
      <c r="S139" s="2"/>
      <c r="T139" s="3"/>
      <c r="U139" s="2"/>
      <c r="V139" s="3"/>
      <c r="W139" s="2"/>
      <c r="X139" s="3"/>
      <c r="Y139" s="2"/>
      <c r="Z139" s="3"/>
      <c r="AA139" s="2"/>
      <c r="AB139" s="3"/>
      <c r="AC139" s="2"/>
      <c r="AD139" s="3"/>
      <c r="AE139" s="2"/>
      <c r="AF139" s="3"/>
      <c r="AG139" s="2"/>
      <c r="AH139" s="3"/>
      <c r="AI139" s="2"/>
      <c r="AJ139" s="3"/>
      <c r="AK139" s="13"/>
    </row>
    <row r="140" spans="1:37" x14ac:dyDescent="0.25">
      <c r="A140" s="1"/>
      <c r="B140" s="1"/>
      <c r="C140" s="1"/>
      <c r="D140" s="1"/>
      <c r="E140" s="1"/>
      <c r="F140" s="1"/>
      <c r="G140" s="1" t="s">
        <v>140</v>
      </c>
      <c r="H140" s="1"/>
      <c r="I140" s="2"/>
      <c r="J140" s="3"/>
      <c r="K140" s="2"/>
      <c r="L140" s="3"/>
      <c r="M140" s="2"/>
      <c r="N140" s="3"/>
      <c r="O140" s="2"/>
      <c r="P140" s="3"/>
      <c r="Q140" s="2"/>
      <c r="R140" s="3"/>
      <c r="S140" s="2"/>
      <c r="T140" s="3"/>
      <c r="U140" s="2"/>
      <c r="V140" s="3"/>
      <c r="W140" s="2"/>
      <c r="X140" s="3"/>
      <c r="Y140" s="2"/>
      <c r="Z140" s="3"/>
      <c r="AA140" s="2"/>
      <c r="AB140" s="3"/>
      <c r="AC140" s="2"/>
      <c r="AD140" s="3"/>
      <c r="AE140" s="2"/>
      <c r="AF140" s="3"/>
      <c r="AG140" s="2"/>
      <c r="AH140" s="3"/>
      <c r="AI140" s="2"/>
      <c r="AJ140" s="3"/>
      <c r="AK140" s="13"/>
    </row>
    <row r="141" spans="1:37" x14ac:dyDescent="0.25">
      <c r="A141" s="1"/>
      <c r="B141" s="1"/>
      <c r="C141" s="1"/>
      <c r="D141" s="1"/>
      <c r="E141" s="1"/>
      <c r="F141" s="1"/>
      <c r="G141" s="1"/>
      <c r="H141" s="1" t="s">
        <v>141</v>
      </c>
      <c r="I141" s="2">
        <v>-2805</v>
      </c>
      <c r="J141" s="3"/>
      <c r="K141" s="2">
        <v>-6240</v>
      </c>
      <c r="L141" s="3"/>
      <c r="M141" s="2">
        <v>-1170</v>
      </c>
      <c r="N141" s="3"/>
      <c r="O141" s="2">
        <v>-22725</v>
      </c>
      <c r="P141" s="3"/>
      <c r="Q141" s="2">
        <v>-6240</v>
      </c>
      <c r="R141" s="3"/>
      <c r="S141" s="2">
        <v>-2010</v>
      </c>
      <c r="T141" s="3"/>
      <c r="U141" s="2">
        <v>-12875</v>
      </c>
      <c r="V141" s="3"/>
      <c r="W141" s="2">
        <v>-5732.18</v>
      </c>
      <c r="X141" s="3"/>
      <c r="Y141" s="2">
        <v>0</v>
      </c>
      <c r="Z141" s="3"/>
      <c r="AA141" s="2">
        <v>0</v>
      </c>
      <c r="AB141" s="3"/>
      <c r="AC141" s="2">
        <v>0</v>
      </c>
      <c r="AD141" s="3"/>
      <c r="AE141" s="2">
        <v>0</v>
      </c>
      <c r="AF141" s="3"/>
      <c r="AG141" s="2">
        <f>ROUND(SUM(I141:AE141),5)</f>
        <v>-59797.18</v>
      </c>
      <c r="AH141" s="3"/>
      <c r="AI141" s="2">
        <v>-30000</v>
      </c>
      <c r="AJ141" s="3"/>
      <c r="AK141" s="13">
        <f t="shared" ref="AK141:AK142" si="16">+AG141-AI141</f>
        <v>-29797.18</v>
      </c>
    </row>
    <row r="142" spans="1:37" ht="15.75" thickBot="1" x14ac:dyDescent="0.3">
      <c r="A142" s="1"/>
      <c r="B142" s="1"/>
      <c r="C142" s="1"/>
      <c r="D142" s="1"/>
      <c r="E142" s="1"/>
      <c r="F142" s="1"/>
      <c r="G142" s="1"/>
      <c r="H142" s="1" t="s">
        <v>142</v>
      </c>
      <c r="I142" s="4">
        <v>64836.21</v>
      </c>
      <c r="J142" s="3"/>
      <c r="K142" s="4">
        <v>57970.01</v>
      </c>
      <c r="L142" s="3"/>
      <c r="M142" s="4">
        <v>87248.31</v>
      </c>
      <c r="N142" s="3"/>
      <c r="O142" s="4">
        <v>68647.67</v>
      </c>
      <c r="P142" s="3"/>
      <c r="Q142" s="4">
        <v>70004.53</v>
      </c>
      <c r="R142" s="3"/>
      <c r="S142" s="4">
        <v>98963.78</v>
      </c>
      <c r="T142" s="3"/>
      <c r="U142" s="4">
        <v>63369.1</v>
      </c>
      <c r="V142" s="3"/>
      <c r="W142" s="4">
        <v>78954.960000000006</v>
      </c>
      <c r="X142" s="3"/>
      <c r="Y142" s="4">
        <v>80000</v>
      </c>
      <c r="Z142" s="3"/>
      <c r="AA142" s="4">
        <v>80000</v>
      </c>
      <c r="AB142" s="3"/>
      <c r="AC142" s="4">
        <v>80000</v>
      </c>
      <c r="AD142" s="3"/>
      <c r="AE142" s="4">
        <v>120000</v>
      </c>
      <c r="AF142" s="3"/>
      <c r="AG142" s="4">
        <f>ROUND(SUM(I142:AE142),5)</f>
        <v>949994.57</v>
      </c>
      <c r="AH142" s="3"/>
      <c r="AI142" s="4">
        <v>750000</v>
      </c>
      <c r="AJ142" s="3"/>
      <c r="AK142" s="23">
        <f t="shared" si="16"/>
        <v>199994.56999999995</v>
      </c>
    </row>
    <row r="143" spans="1:37" x14ac:dyDescent="0.25">
      <c r="A143" s="1"/>
      <c r="B143" s="1"/>
      <c r="C143" s="1"/>
      <c r="D143" s="1"/>
      <c r="E143" s="1"/>
      <c r="F143" s="1"/>
      <c r="G143" s="1" t="s">
        <v>143</v>
      </c>
      <c r="H143" s="1"/>
      <c r="I143" s="2">
        <f>ROUND(SUM(I140:I142),5)</f>
        <v>62031.21</v>
      </c>
      <c r="J143" s="3"/>
      <c r="K143" s="2">
        <f>ROUND(SUM(K140:K142),5)</f>
        <v>51730.01</v>
      </c>
      <c r="L143" s="3"/>
      <c r="M143" s="2">
        <f>ROUND(SUM(M140:M142),5)</f>
        <v>86078.31</v>
      </c>
      <c r="N143" s="3"/>
      <c r="O143" s="2">
        <f>ROUND(SUM(O140:O142),5)</f>
        <v>45922.67</v>
      </c>
      <c r="P143" s="3"/>
      <c r="Q143" s="2">
        <f>ROUND(SUM(Q140:Q142),5)</f>
        <v>63764.53</v>
      </c>
      <c r="R143" s="3"/>
      <c r="S143" s="2">
        <f>ROUND(SUM(S140:S142),5)</f>
        <v>96953.78</v>
      </c>
      <c r="T143" s="3"/>
      <c r="U143" s="2">
        <f>ROUND(SUM(U140:U142),5)</f>
        <v>50494.1</v>
      </c>
      <c r="V143" s="3"/>
      <c r="W143" s="2">
        <f>ROUND(SUM(W140:W142),5)</f>
        <v>73222.78</v>
      </c>
      <c r="X143" s="3"/>
      <c r="Y143" s="2">
        <f>ROUND(SUM(Y140:Y142),5)</f>
        <v>80000</v>
      </c>
      <c r="Z143" s="3"/>
      <c r="AA143" s="2">
        <f>ROUND(SUM(AA140:AA142),5)</f>
        <v>80000</v>
      </c>
      <c r="AB143" s="3"/>
      <c r="AC143" s="2">
        <f>ROUND(SUM(AC140:AC142),5)</f>
        <v>80000</v>
      </c>
      <c r="AD143" s="3"/>
      <c r="AE143" s="2">
        <f>ROUND(SUM(AE140:AE142),5)</f>
        <v>120000</v>
      </c>
      <c r="AF143" s="3"/>
      <c r="AG143" s="2">
        <f>ROUND(SUM(AG140:AG142),5)</f>
        <v>890197.39</v>
      </c>
      <c r="AH143" s="3"/>
      <c r="AI143" s="2">
        <f>ROUND(SUM(AI140:AI142),5)</f>
        <v>720000</v>
      </c>
      <c r="AJ143" s="3"/>
      <c r="AK143" s="13">
        <f>ROUND(SUM(AK140:AK142),5)</f>
        <v>170197.39</v>
      </c>
    </row>
    <row r="144" spans="1:37" x14ac:dyDescent="0.25">
      <c r="A144" s="1"/>
      <c r="B144" s="1"/>
      <c r="C144" s="1"/>
      <c r="D144" s="1"/>
      <c r="E144" s="1"/>
      <c r="F144" s="1"/>
      <c r="G144" s="1" t="s">
        <v>144</v>
      </c>
      <c r="H144" s="1"/>
      <c r="I144" s="2">
        <v>0</v>
      </c>
      <c r="J144" s="3"/>
      <c r="K144" s="2">
        <v>1750</v>
      </c>
      <c r="L144" s="3"/>
      <c r="M144" s="2">
        <v>2250</v>
      </c>
      <c r="N144" s="3"/>
      <c r="O144" s="2">
        <v>1500</v>
      </c>
      <c r="P144" s="3"/>
      <c r="Q144" s="2">
        <v>1450</v>
      </c>
      <c r="R144" s="3"/>
      <c r="S144" s="2">
        <v>1125</v>
      </c>
      <c r="T144" s="3"/>
      <c r="U144" s="2">
        <v>1040</v>
      </c>
      <c r="V144" s="3"/>
      <c r="W144" s="2">
        <v>455</v>
      </c>
      <c r="X144" s="3"/>
      <c r="Y144" s="2">
        <v>0</v>
      </c>
      <c r="Z144" s="3"/>
      <c r="AA144" s="2">
        <v>0</v>
      </c>
      <c r="AB144" s="3"/>
      <c r="AC144" s="2">
        <v>0</v>
      </c>
      <c r="AD144" s="3"/>
      <c r="AE144" s="2">
        <v>0</v>
      </c>
      <c r="AF144" s="3"/>
      <c r="AG144" s="2">
        <f>ROUND(SUM(I144:AE144),5)</f>
        <v>9570</v>
      </c>
      <c r="AH144" s="3"/>
      <c r="AI144" s="2">
        <v>20000</v>
      </c>
      <c r="AJ144" s="3"/>
      <c r="AK144" s="13">
        <f t="shared" ref="AK144:AK146" si="17">+AG144-AI144</f>
        <v>-10430</v>
      </c>
    </row>
    <row r="145" spans="1:37" x14ac:dyDescent="0.25">
      <c r="A145" s="1"/>
      <c r="B145" s="1"/>
      <c r="C145" s="1"/>
      <c r="D145" s="1"/>
      <c r="E145" s="1"/>
      <c r="F145" s="1"/>
      <c r="G145" s="1" t="s">
        <v>145</v>
      </c>
      <c r="H145" s="1"/>
      <c r="I145" s="2">
        <v>4966.3900000000003</v>
      </c>
      <c r="J145" s="3"/>
      <c r="K145" s="2">
        <v>4147.8500000000004</v>
      </c>
      <c r="L145" s="3"/>
      <c r="M145" s="2">
        <v>6666.36</v>
      </c>
      <c r="N145" s="3"/>
      <c r="O145" s="2">
        <v>5292.95</v>
      </c>
      <c r="P145" s="3"/>
      <c r="Q145" s="2">
        <v>5305.83</v>
      </c>
      <c r="R145" s="3"/>
      <c r="S145" s="2">
        <v>7443.86</v>
      </c>
      <c r="T145" s="3"/>
      <c r="U145" s="2">
        <v>4623.12</v>
      </c>
      <c r="V145" s="3"/>
      <c r="W145" s="2">
        <v>5846.62</v>
      </c>
      <c r="X145" s="3"/>
      <c r="Y145" s="2">
        <f>+Y142*0.0725</f>
        <v>5800</v>
      </c>
      <c r="Z145" s="3"/>
      <c r="AA145" s="2">
        <f>+AA142*0.0725</f>
        <v>5800</v>
      </c>
      <c r="AB145" s="3"/>
      <c r="AC145" s="2">
        <f>+AC142*0.0725</f>
        <v>5800</v>
      </c>
      <c r="AD145" s="3"/>
      <c r="AE145" s="2">
        <f>+AE142*0.0725</f>
        <v>8700</v>
      </c>
      <c r="AF145" s="3"/>
      <c r="AG145" s="2">
        <f>ROUND(SUM(I145:AE145),5)</f>
        <v>70392.98</v>
      </c>
      <c r="AH145" s="3"/>
      <c r="AI145" s="2">
        <v>58905</v>
      </c>
      <c r="AJ145" s="3"/>
      <c r="AK145" s="13">
        <f t="shared" si="17"/>
        <v>11487.979999999996</v>
      </c>
    </row>
    <row r="146" spans="1:37" x14ac:dyDescent="0.25">
      <c r="A146" s="1"/>
      <c r="B146" s="1"/>
      <c r="C146" s="1"/>
      <c r="D146" s="1"/>
      <c r="E146" s="1"/>
      <c r="F146" s="1"/>
      <c r="G146" s="1" t="s">
        <v>146</v>
      </c>
      <c r="H146" s="1"/>
      <c r="I146" s="2">
        <v>12734.01</v>
      </c>
      <c r="J146" s="3"/>
      <c r="K146" s="2">
        <v>12734.01</v>
      </c>
      <c r="L146" s="3"/>
      <c r="M146" s="2">
        <v>11145.01</v>
      </c>
      <c r="N146" s="3"/>
      <c r="O146" s="2">
        <v>17077.849999999999</v>
      </c>
      <c r="P146" s="3"/>
      <c r="Q146" s="2">
        <v>14637.79</v>
      </c>
      <c r="R146" s="3"/>
      <c r="S146" s="2">
        <v>14698.95</v>
      </c>
      <c r="T146" s="3"/>
      <c r="U146" s="2">
        <v>14797.01</v>
      </c>
      <c r="V146" s="3"/>
      <c r="W146" s="2">
        <v>15222.31</v>
      </c>
      <c r="X146" s="3"/>
      <c r="Y146" s="2">
        <v>13744.85</v>
      </c>
      <c r="Z146" s="3"/>
      <c r="AA146" s="2">
        <v>13744.85</v>
      </c>
      <c r="AB146" s="3"/>
      <c r="AC146" s="2">
        <v>13744.85</v>
      </c>
      <c r="AD146" s="3"/>
      <c r="AE146" s="2">
        <v>13744.85</v>
      </c>
      <c r="AF146" s="3"/>
      <c r="AG146" s="2">
        <f>ROUND(SUM(I146:AE146),5)</f>
        <v>168026.34</v>
      </c>
      <c r="AH146" s="3"/>
      <c r="AI146" s="2">
        <v>174293</v>
      </c>
      <c r="AJ146" s="3"/>
      <c r="AK146" s="13">
        <f t="shared" si="17"/>
        <v>-6266.6600000000035</v>
      </c>
    </row>
    <row r="147" spans="1:37" x14ac:dyDescent="0.25">
      <c r="A147" s="1"/>
      <c r="B147" s="1"/>
      <c r="C147" s="1"/>
      <c r="D147" s="1"/>
      <c r="E147" s="1"/>
      <c r="F147" s="1"/>
      <c r="G147" s="1" t="s">
        <v>147</v>
      </c>
      <c r="H147" s="1"/>
      <c r="I147" s="2"/>
      <c r="J147" s="3"/>
      <c r="K147" s="2"/>
      <c r="L147" s="3"/>
      <c r="M147" s="2"/>
      <c r="N147" s="3"/>
      <c r="O147" s="2"/>
      <c r="P147" s="3"/>
      <c r="Q147" s="2"/>
      <c r="R147" s="3"/>
      <c r="S147" s="2"/>
      <c r="T147" s="3"/>
      <c r="U147" s="2"/>
      <c r="V147" s="3"/>
      <c r="W147" s="2"/>
      <c r="X147" s="3"/>
      <c r="Y147" s="2"/>
      <c r="Z147" s="3"/>
      <c r="AA147" s="2"/>
      <c r="AB147" s="3"/>
      <c r="AC147" s="2"/>
      <c r="AD147" s="3"/>
      <c r="AE147" s="2"/>
      <c r="AF147" s="3"/>
      <c r="AG147" s="2"/>
      <c r="AH147" s="3"/>
      <c r="AI147" s="2"/>
      <c r="AJ147" s="3"/>
      <c r="AK147" s="13"/>
    </row>
    <row r="148" spans="1:37" x14ac:dyDescent="0.25">
      <c r="A148" s="1"/>
      <c r="B148" s="1"/>
      <c r="C148" s="1"/>
      <c r="D148" s="1"/>
      <c r="E148" s="1"/>
      <c r="F148" s="1"/>
      <c r="G148" s="1"/>
      <c r="H148" s="1" t="s">
        <v>148</v>
      </c>
      <c r="I148" s="2">
        <v>0</v>
      </c>
      <c r="J148" s="3"/>
      <c r="K148" s="2">
        <v>0</v>
      </c>
      <c r="L148" s="3"/>
      <c r="M148" s="2">
        <v>-35969.870000000003</v>
      </c>
      <c r="N148" s="3"/>
      <c r="O148" s="2">
        <v>0</v>
      </c>
      <c r="P148" s="3"/>
      <c r="Q148" s="2">
        <v>0</v>
      </c>
      <c r="R148" s="3"/>
      <c r="S148" s="2">
        <v>0</v>
      </c>
      <c r="T148" s="3"/>
      <c r="U148" s="2">
        <v>0</v>
      </c>
      <c r="V148" s="3"/>
      <c r="W148" s="2">
        <v>0</v>
      </c>
      <c r="X148" s="3"/>
      <c r="Y148" s="2">
        <v>-35969.870000000003</v>
      </c>
      <c r="Z148" s="3"/>
      <c r="AA148" s="2">
        <v>0</v>
      </c>
      <c r="AB148" s="3"/>
      <c r="AC148" s="2">
        <v>0</v>
      </c>
      <c r="AD148" s="3"/>
      <c r="AE148" s="2">
        <v>0</v>
      </c>
      <c r="AF148" s="3"/>
      <c r="AG148" s="2">
        <f>ROUND(SUM(I148:AE148),5)</f>
        <v>-71939.740000000005</v>
      </c>
      <c r="AH148" s="3"/>
      <c r="AI148" s="2">
        <v>-40000</v>
      </c>
      <c r="AJ148" s="3"/>
      <c r="AK148" s="13">
        <f t="shared" ref="AK148:AK149" si="18">+AG148-AI148</f>
        <v>-31939.740000000005</v>
      </c>
    </row>
    <row r="149" spans="1:37" ht="15.75" thickBot="1" x14ac:dyDescent="0.3">
      <c r="A149" s="1"/>
      <c r="B149" s="1"/>
      <c r="C149" s="1"/>
      <c r="D149" s="1"/>
      <c r="E149" s="1"/>
      <c r="F149" s="1"/>
      <c r="G149" s="1"/>
      <c r="H149" s="1" t="s">
        <v>149</v>
      </c>
      <c r="I149" s="4">
        <v>8167.22</v>
      </c>
      <c r="J149" s="3"/>
      <c r="K149" s="4">
        <v>8167.22</v>
      </c>
      <c r="L149" s="3"/>
      <c r="M149" s="4">
        <v>7457.3</v>
      </c>
      <c r="N149" s="3"/>
      <c r="O149" s="4">
        <v>7130.81</v>
      </c>
      <c r="P149" s="3"/>
      <c r="Q149" s="4">
        <v>5790.71</v>
      </c>
      <c r="R149" s="3"/>
      <c r="S149" s="4">
        <v>9418.7800000000007</v>
      </c>
      <c r="T149" s="3"/>
      <c r="U149" s="4">
        <v>5717.95</v>
      </c>
      <c r="V149" s="3"/>
      <c r="W149" s="4">
        <v>5259.73</v>
      </c>
      <c r="X149" s="3"/>
      <c r="Y149" s="4">
        <f>+Y143*0.1</f>
        <v>8000</v>
      </c>
      <c r="Z149" s="3"/>
      <c r="AA149" s="4">
        <f>+AA143*0.1</f>
        <v>8000</v>
      </c>
      <c r="AB149" s="3"/>
      <c r="AC149" s="4">
        <f>+AC143*0.1</f>
        <v>8000</v>
      </c>
      <c r="AD149" s="3"/>
      <c r="AE149" s="4">
        <f>+AE143*0.1</f>
        <v>12000</v>
      </c>
      <c r="AF149" s="3"/>
      <c r="AG149" s="4">
        <f>ROUND(SUM(I149:AE149),5)</f>
        <v>93109.72</v>
      </c>
      <c r="AH149" s="3"/>
      <c r="AI149" s="4">
        <v>89640</v>
      </c>
      <c r="AJ149" s="3"/>
      <c r="AK149" s="23">
        <f t="shared" si="18"/>
        <v>3469.7200000000012</v>
      </c>
    </row>
    <row r="150" spans="1:37" x14ac:dyDescent="0.25">
      <c r="A150" s="1"/>
      <c r="B150" s="1"/>
      <c r="C150" s="1"/>
      <c r="D150" s="1"/>
      <c r="E150" s="1"/>
      <c r="F150" s="1"/>
      <c r="G150" s="1" t="s">
        <v>150</v>
      </c>
      <c r="H150" s="1"/>
      <c r="I150" s="2">
        <f>ROUND(SUM(I147:I149),5)</f>
        <v>8167.22</v>
      </c>
      <c r="J150" s="3"/>
      <c r="K150" s="2">
        <f>ROUND(SUM(K147:K149),5)</f>
        <v>8167.22</v>
      </c>
      <c r="L150" s="3"/>
      <c r="M150" s="2">
        <f>ROUND(SUM(M147:M149),5)</f>
        <v>-28512.57</v>
      </c>
      <c r="N150" s="3"/>
      <c r="O150" s="2">
        <f>ROUND(SUM(O147:O149),5)</f>
        <v>7130.81</v>
      </c>
      <c r="P150" s="3"/>
      <c r="Q150" s="2">
        <f>ROUND(SUM(Q147:Q149),5)</f>
        <v>5790.71</v>
      </c>
      <c r="R150" s="3"/>
      <c r="S150" s="2">
        <f>ROUND(SUM(S147:S149),5)</f>
        <v>9418.7800000000007</v>
      </c>
      <c r="T150" s="3"/>
      <c r="U150" s="2">
        <f>ROUND(SUM(U147:U149),5)</f>
        <v>5717.95</v>
      </c>
      <c r="V150" s="3"/>
      <c r="W150" s="2">
        <f>ROUND(SUM(W147:W149),5)</f>
        <v>5259.73</v>
      </c>
      <c r="X150" s="3"/>
      <c r="Y150" s="2">
        <f>ROUND(SUM(Y147:Y149),5)</f>
        <v>-27969.87</v>
      </c>
      <c r="Z150" s="3"/>
      <c r="AA150" s="2">
        <f>ROUND(SUM(AA147:AA149),5)</f>
        <v>8000</v>
      </c>
      <c r="AB150" s="3"/>
      <c r="AC150" s="2">
        <f>ROUND(SUM(AC147:AC149),5)</f>
        <v>8000</v>
      </c>
      <c r="AD150" s="3"/>
      <c r="AE150" s="2">
        <f>ROUND(SUM(AE147:AE149),5)</f>
        <v>12000</v>
      </c>
      <c r="AF150" s="3"/>
      <c r="AG150" s="2">
        <f>ROUND(SUM(AG147:AG149),5)</f>
        <v>21169.98</v>
      </c>
      <c r="AH150" s="3"/>
      <c r="AI150" s="2">
        <f>ROUND(SUM(AI147:AI149),5)</f>
        <v>49640</v>
      </c>
      <c r="AJ150" s="3"/>
      <c r="AK150" s="13">
        <f>ROUND(SUM(AK147:AK149),5)</f>
        <v>-28470.02</v>
      </c>
    </row>
    <row r="151" spans="1:37" x14ac:dyDescent="0.25">
      <c r="A151" s="1"/>
      <c r="B151" s="1"/>
      <c r="C151" s="1"/>
      <c r="D151" s="1"/>
      <c r="E151" s="1"/>
      <c r="F151" s="18"/>
      <c r="G151" s="18" t="s">
        <v>151</v>
      </c>
      <c r="H151" s="18"/>
      <c r="I151" s="19">
        <v>678.23</v>
      </c>
      <c r="J151" s="20"/>
      <c r="K151" s="19">
        <v>263.14999999999998</v>
      </c>
      <c r="L151" s="20"/>
      <c r="M151" s="19">
        <v>1451.18</v>
      </c>
      <c r="N151" s="20"/>
      <c r="O151" s="19">
        <v>446.97</v>
      </c>
      <c r="P151" s="20"/>
      <c r="Q151" s="19">
        <v>52.2</v>
      </c>
      <c r="R151" s="20"/>
      <c r="S151" s="19">
        <v>30.6</v>
      </c>
      <c r="T151" s="20"/>
      <c r="U151" s="19">
        <v>592.61</v>
      </c>
      <c r="V151" s="20"/>
      <c r="W151" s="19">
        <v>147.19</v>
      </c>
      <c r="X151" s="20"/>
      <c r="Y151" s="19">
        <v>457.77</v>
      </c>
      <c r="Z151" s="20"/>
      <c r="AA151" s="19">
        <v>457.77</v>
      </c>
      <c r="AB151" s="20"/>
      <c r="AC151" s="19">
        <v>457.77</v>
      </c>
      <c r="AD151" s="20"/>
      <c r="AE151" s="19">
        <v>457.77</v>
      </c>
      <c r="AF151" s="20"/>
      <c r="AG151" s="19"/>
      <c r="AH151" s="3"/>
      <c r="AI151" s="2">
        <v>0</v>
      </c>
      <c r="AJ151" s="3"/>
      <c r="AK151" s="13">
        <f>+AG151-AI151</f>
        <v>0</v>
      </c>
    </row>
    <row r="152" spans="1:37" ht="15.75" thickBot="1" x14ac:dyDescent="0.3">
      <c r="A152" s="1"/>
      <c r="B152" s="1"/>
      <c r="C152" s="1"/>
      <c r="D152" s="1"/>
      <c r="E152" s="1"/>
      <c r="F152" s="1"/>
      <c r="G152" s="1" t="s">
        <v>152</v>
      </c>
      <c r="H152" s="1"/>
      <c r="I152" s="4">
        <v>2363.48</v>
      </c>
      <c r="J152" s="3"/>
      <c r="K152" s="4">
        <v>2363.48</v>
      </c>
      <c r="L152" s="3"/>
      <c r="M152" s="4">
        <v>2363.48</v>
      </c>
      <c r="N152" s="3"/>
      <c r="O152" s="4">
        <v>2363.48</v>
      </c>
      <c r="P152" s="3"/>
      <c r="Q152" s="4">
        <v>2363.48</v>
      </c>
      <c r="R152" s="3"/>
      <c r="S152" s="4">
        <v>1589.28</v>
      </c>
      <c r="T152" s="3"/>
      <c r="U152" s="4">
        <v>1589.28</v>
      </c>
      <c r="V152" s="3"/>
      <c r="W152" s="4">
        <v>1589.28</v>
      </c>
      <c r="X152" s="3"/>
      <c r="Y152" s="4">
        <v>1589.28</v>
      </c>
      <c r="Z152" s="3"/>
      <c r="AA152" s="4">
        <v>1589.28</v>
      </c>
      <c r="AB152" s="3"/>
      <c r="AC152" s="4">
        <v>15289.28</v>
      </c>
      <c r="AD152" s="3"/>
      <c r="AE152" s="4">
        <v>1589.28</v>
      </c>
      <c r="AF152" s="3"/>
      <c r="AG152" s="4">
        <f>ROUND(SUM(I152:AE152),5)</f>
        <v>36642.36</v>
      </c>
      <c r="AH152" s="3"/>
      <c r="AI152" s="4">
        <v>51600</v>
      </c>
      <c r="AJ152" s="3"/>
      <c r="AK152" s="23">
        <f>+AG152-AI152</f>
        <v>-14957.64</v>
      </c>
    </row>
    <row r="153" spans="1:37" x14ac:dyDescent="0.25">
      <c r="A153" s="1"/>
      <c r="B153" s="1"/>
      <c r="C153" s="1"/>
      <c r="D153" s="1"/>
      <c r="E153" s="1"/>
      <c r="F153" s="1" t="s">
        <v>153</v>
      </c>
      <c r="G153" s="1"/>
      <c r="H153" s="1"/>
      <c r="I153" s="2">
        <f>ROUND(I139+SUM(I143:I146)+SUM(I150:I152),5)</f>
        <v>90940.54</v>
      </c>
      <c r="J153" s="3"/>
      <c r="K153" s="2">
        <f>ROUND(K139+SUM(K143:K146)+SUM(K150:K152),5)</f>
        <v>81155.72</v>
      </c>
      <c r="L153" s="3"/>
      <c r="M153" s="2">
        <f>ROUND(M139+SUM(M143:M146)+SUM(M150:M152),5)</f>
        <v>81441.77</v>
      </c>
      <c r="N153" s="3"/>
      <c r="O153" s="2">
        <f>ROUND(O139+SUM(O143:O146)+SUM(O150:O152),5)</f>
        <v>79734.73</v>
      </c>
      <c r="P153" s="3"/>
      <c r="Q153" s="2">
        <f>ROUND(Q139+SUM(Q143:Q146)+SUM(Q150:Q152),5)</f>
        <v>93364.54</v>
      </c>
      <c r="R153" s="3"/>
      <c r="S153" s="2">
        <f>ROUND(S139+SUM(S143:S146)+SUM(S150:S152),5)</f>
        <v>131260.25</v>
      </c>
      <c r="T153" s="3"/>
      <c r="U153" s="2">
        <f>ROUND(U139+SUM(U143:U146)+SUM(U150:U152),5)</f>
        <v>78854.070000000007</v>
      </c>
      <c r="V153" s="3"/>
      <c r="W153" s="2">
        <f>ROUND(W139+SUM(W143:W146)+SUM(W150:W152),5)</f>
        <v>101742.91</v>
      </c>
      <c r="X153" s="3"/>
      <c r="Y153" s="2">
        <f>ROUND(Y139+SUM(Y143:Y146)+SUM(Y150:Y152),5)</f>
        <v>73622.03</v>
      </c>
      <c r="Z153" s="3"/>
      <c r="AA153" s="2">
        <f>ROUND(AA139+SUM(AA143:AA146)+SUM(AA150:AA152),5)</f>
        <v>109591.9</v>
      </c>
      <c r="AB153" s="3"/>
      <c r="AC153" s="2">
        <f>ROUND(AC139+SUM(AC143:AC146)+SUM(AC150:AC152),5)</f>
        <v>123291.9</v>
      </c>
      <c r="AD153" s="3"/>
      <c r="AE153" s="2">
        <f>ROUND(AE139+SUM(AE143:AE146)+SUM(AE150:AE152),5)</f>
        <v>156491.9</v>
      </c>
      <c r="AF153" s="3"/>
      <c r="AG153" s="2">
        <f>ROUND(AG139+SUM(AG143:AG146)+SUM(AG150:AG152),5)</f>
        <v>1195999.05</v>
      </c>
      <c r="AH153" s="3"/>
      <c r="AI153" s="2">
        <f>ROUND(AI139+SUM(AI143:AI146)+SUM(AI150:AI152),5)</f>
        <v>1074438</v>
      </c>
      <c r="AJ153" s="3"/>
      <c r="AK153" s="13">
        <f>ROUND(AK139+SUM(AK143:AK146)+SUM(AK150:AK152),5)</f>
        <v>121561.05</v>
      </c>
    </row>
    <row r="154" spans="1:37" x14ac:dyDescent="0.25">
      <c r="A154" s="1"/>
      <c r="B154" s="1"/>
      <c r="C154" s="1"/>
      <c r="D154" s="1"/>
      <c r="E154" s="1"/>
      <c r="F154" s="1" t="s">
        <v>154</v>
      </c>
      <c r="G154" s="1"/>
      <c r="H154" s="1"/>
      <c r="I154" s="2"/>
      <c r="J154" s="3"/>
      <c r="K154" s="2"/>
      <c r="L154" s="3"/>
      <c r="M154" s="2"/>
      <c r="N154" s="3"/>
      <c r="O154" s="2"/>
      <c r="P154" s="3"/>
      <c r="Q154" s="2"/>
      <c r="R154" s="3"/>
      <c r="S154" s="2"/>
      <c r="T154" s="3"/>
      <c r="U154" s="2"/>
      <c r="V154" s="3"/>
      <c r="W154" s="2"/>
      <c r="X154" s="3"/>
      <c r="Y154" s="2"/>
      <c r="Z154" s="3"/>
      <c r="AA154" s="2"/>
      <c r="AB154" s="3"/>
      <c r="AC154" s="2"/>
      <c r="AD154" s="3"/>
      <c r="AE154" s="2"/>
      <c r="AF154" s="3"/>
      <c r="AG154" s="2"/>
      <c r="AH154" s="3"/>
      <c r="AI154" s="2"/>
      <c r="AJ154" s="3"/>
      <c r="AK154" s="13"/>
    </row>
    <row r="155" spans="1:37" x14ac:dyDescent="0.25">
      <c r="A155" s="1"/>
      <c r="B155" s="1"/>
      <c r="C155" s="1"/>
      <c r="D155" s="1"/>
      <c r="E155" s="1"/>
      <c r="F155" s="1"/>
      <c r="G155" s="1" t="s">
        <v>155</v>
      </c>
      <c r="H155" s="1"/>
      <c r="I155" s="2">
        <v>11166.8</v>
      </c>
      <c r="J155" s="3"/>
      <c r="K155" s="2">
        <v>10209.07</v>
      </c>
      <c r="L155" s="3"/>
      <c r="M155" s="2">
        <v>12620.43</v>
      </c>
      <c r="N155" s="3"/>
      <c r="O155" s="2">
        <v>10129</v>
      </c>
      <c r="P155" s="3"/>
      <c r="Q155" s="2">
        <v>8711</v>
      </c>
      <c r="R155" s="3"/>
      <c r="S155" s="2">
        <v>12522</v>
      </c>
      <c r="T155" s="3"/>
      <c r="U155" s="2">
        <v>7244</v>
      </c>
      <c r="V155" s="3"/>
      <c r="W155" s="2">
        <v>8590</v>
      </c>
      <c r="X155" s="3"/>
      <c r="Y155" s="2">
        <v>19000</v>
      </c>
      <c r="Z155" s="3"/>
      <c r="AA155" s="2">
        <v>19000</v>
      </c>
      <c r="AB155" s="3"/>
      <c r="AC155" s="2">
        <v>19000</v>
      </c>
      <c r="AD155" s="3"/>
      <c r="AE155" s="2">
        <f>9500*3</f>
        <v>28500</v>
      </c>
      <c r="AF155" s="3"/>
      <c r="AG155" s="2">
        <f>ROUND(SUM(I155:AE155),5)</f>
        <v>166692.29999999999</v>
      </c>
      <c r="AH155" s="3"/>
      <c r="AI155" s="2">
        <v>155770</v>
      </c>
      <c r="AJ155" s="3"/>
      <c r="AK155" s="13">
        <f t="shared" ref="AK155:AK159" si="19">+AG155-AI155</f>
        <v>10922.299999999988</v>
      </c>
    </row>
    <row r="156" spans="1:37" x14ac:dyDescent="0.25">
      <c r="A156" s="1"/>
      <c r="B156" s="1"/>
      <c r="C156" s="1"/>
      <c r="D156" s="1"/>
      <c r="E156" s="1"/>
      <c r="F156" s="1"/>
      <c r="G156" s="1" t="s">
        <v>156</v>
      </c>
      <c r="H156" s="1"/>
      <c r="I156" s="2">
        <v>954.26</v>
      </c>
      <c r="J156" s="3"/>
      <c r="K156" s="2">
        <v>817.85</v>
      </c>
      <c r="L156" s="3"/>
      <c r="M156" s="2">
        <v>946.23</v>
      </c>
      <c r="N156" s="3"/>
      <c r="O156" s="2">
        <v>665.93</v>
      </c>
      <c r="P156" s="3"/>
      <c r="Q156" s="2">
        <v>568.16999999999996</v>
      </c>
      <c r="R156" s="3"/>
      <c r="S156" s="2">
        <v>881.74</v>
      </c>
      <c r="T156" s="3"/>
      <c r="U156" s="2">
        <v>524.79</v>
      </c>
      <c r="V156" s="3"/>
      <c r="W156" s="2">
        <v>828.65</v>
      </c>
      <c r="X156" s="3"/>
      <c r="Y156" s="2">
        <f>+Y155*0.0725</f>
        <v>1377.5</v>
      </c>
      <c r="Z156" s="3"/>
      <c r="AA156" s="2">
        <f>+AA155*0.0725</f>
        <v>1377.5</v>
      </c>
      <c r="AB156" s="3"/>
      <c r="AC156" s="2">
        <f>+AC155*0.0725</f>
        <v>1377.5</v>
      </c>
      <c r="AD156" s="3"/>
      <c r="AE156" s="2">
        <f>+AE155*0.0725</f>
        <v>2066.25</v>
      </c>
      <c r="AF156" s="3"/>
      <c r="AG156" s="2">
        <f>ROUND(SUM(I156:AE156),5)</f>
        <v>12386.37</v>
      </c>
      <c r="AH156" s="3"/>
      <c r="AI156" s="2">
        <v>11916</v>
      </c>
      <c r="AJ156" s="3"/>
      <c r="AK156" s="13">
        <f t="shared" si="19"/>
        <v>470.3700000000008</v>
      </c>
    </row>
    <row r="157" spans="1:37" x14ac:dyDescent="0.25">
      <c r="A157" s="1"/>
      <c r="B157" s="1"/>
      <c r="C157" s="1"/>
      <c r="D157" s="1"/>
      <c r="E157" s="1"/>
      <c r="F157" s="1"/>
      <c r="G157" s="1" t="s">
        <v>157</v>
      </c>
      <c r="H157" s="1"/>
      <c r="I157" s="2">
        <v>3114.42</v>
      </c>
      <c r="J157" s="3"/>
      <c r="K157" s="2">
        <v>3114.42</v>
      </c>
      <c r="L157" s="3"/>
      <c r="M157" s="2">
        <v>2971.5</v>
      </c>
      <c r="N157" s="3"/>
      <c r="O157" s="2">
        <v>2066.9699999999998</v>
      </c>
      <c r="P157" s="3"/>
      <c r="Q157" s="2">
        <v>2066.9699999999998</v>
      </c>
      <c r="R157" s="3"/>
      <c r="S157" s="2">
        <v>2066.9699999999998</v>
      </c>
      <c r="T157" s="3"/>
      <c r="U157" s="2">
        <v>2066.9699999999998</v>
      </c>
      <c r="V157" s="3"/>
      <c r="W157" s="2">
        <v>2219.81</v>
      </c>
      <c r="X157" s="3"/>
      <c r="Y157" s="2">
        <v>2219.81</v>
      </c>
      <c r="Z157" s="3"/>
      <c r="AA157" s="2">
        <v>2219.81</v>
      </c>
      <c r="AB157" s="3"/>
      <c r="AC157" s="2">
        <v>2219.81</v>
      </c>
      <c r="AD157" s="3"/>
      <c r="AE157" s="2">
        <v>2219.81</v>
      </c>
      <c r="AF157" s="3"/>
      <c r="AG157" s="2">
        <f>ROUND(SUM(I157:AE157),5)</f>
        <v>28567.27</v>
      </c>
      <c r="AH157" s="3"/>
      <c r="AI157" s="2">
        <v>58816</v>
      </c>
      <c r="AJ157" s="3"/>
      <c r="AK157" s="13">
        <f t="shared" si="19"/>
        <v>-30248.73</v>
      </c>
    </row>
    <row r="158" spans="1:37" x14ac:dyDescent="0.25">
      <c r="A158" s="1"/>
      <c r="B158" s="1"/>
      <c r="C158" s="1"/>
      <c r="D158" s="1"/>
      <c r="E158" s="1"/>
      <c r="F158" s="1"/>
      <c r="G158" s="1" t="s">
        <v>158</v>
      </c>
      <c r="H158" s="1"/>
      <c r="I158" s="2">
        <v>192</v>
      </c>
      <c r="J158" s="3"/>
      <c r="K158" s="2">
        <v>194.4</v>
      </c>
      <c r="L158" s="3"/>
      <c r="M158" s="2">
        <v>196.8</v>
      </c>
      <c r="N158" s="3"/>
      <c r="O158" s="2">
        <v>196.8</v>
      </c>
      <c r="P158" s="3"/>
      <c r="Q158" s="2">
        <v>196.8</v>
      </c>
      <c r="R158" s="3"/>
      <c r="S158" s="2">
        <v>885.6</v>
      </c>
      <c r="T158" s="3"/>
      <c r="U158" s="2">
        <v>196.8</v>
      </c>
      <c r="V158" s="3"/>
      <c r="W158" s="2">
        <v>196.8</v>
      </c>
      <c r="X158" s="3"/>
      <c r="Y158" s="2">
        <v>196.8</v>
      </c>
      <c r="Z158" s="3"/>
      <c r="AA158" s="2">
        <v>196.8</v>
      </c>
      <c r="AB158" s="3"/>
      <c r="AC158" s="2">
        <v>196.8</v>
      </c>
      <c r="AD158" s="3"/>
      <c r="AE158" s="2">
        <f>196.8/2*3</f>
        <v>295.20000000000005</v>
      </c>
      <c r="AF158" s="3"/>
      <c r="AG158" s="2">
        <f>ROUND(SUM(I158:AE158),5)</f>
        <v>3141.6</v>
      </c>
      <c r="AH158" s="3"/>
      <c r="AI158" s="2">
        <v>2496</v>
      </c>
      <c r="AJ158" s="3"/>
      <c r="AK158" s="13">
        <f t="shared" si="19"/>
        <v>645.59999999999991</v>
      </c>
    </row>
    <row r="159" spans="1:37" ht="15.75" thickBot="1" x14ac:dyDescent="0.3">
      <c r="A159" s="1"/>
      <c r="B159" s="1"/>
      <c r="C159" s="1"/>
      <c r="D159" s="1"/>
      <c r="E159" s="1"/>
      <c r="F159" s="1"/>
      <c r="G159" s="1" t="s">
        <v>159</v>
      </c>
      <c r="H159" s="1"/>
      <c r="I159" s="4">
        <v>18.25</v>
      </c>
      <c r="J159" s="3"/>
      <c r="K159" s="4">
        <v>18.25</v>
      </c>
      <c r="L159" s="3"/>
      <c r="M159" s="4">
        <v>18.25</v>
      </c>
      <c r="N159" s="3"/>
      <c r="O159" s="4">
        <v>18.25</v>
      </c>
      <c r="P159" s="3"/>
      <c r="Q159" s="4">
        <v>18.25</v>
      </c>
      <c r="R159" s="3"/>
      <c r="S159" s="4">
        <v>258.64</v>
      </c>
      <c r="T159" s="3"/>
      <c r="U159" s="4">
        <v>258.64</v>
      </c>
      <c r="V159" s="3"/>
      <c r="W159" s="4">
        <v>258.64</v>
      </c>
      <c r="X159" s="3"/>
      <c r="Y159" s="4">
        <v>258.64</v>
      </c>
      <c r="Z159" s="3"/>
      <c r="AA159" s="4">
        <v>258.64</v>
      </c>
      <c r="AB159" s="3"/>
      <c r="AC159" s="4">
        <v>258.64</v>
      </c>
      <c r="AD159" s="3"/>
      <c r="AE159" s="4">
        <v>258.64</v>
      </c>
      <c r="AF159" s="3"/>
      <c r="AG159" s="4">
        <f>ROUND(SUM(I159:AE159),5)</f>
        <v>1901.73</v>
      </c>
      <c r="AH159" s="3"/>
      <c r="AI159" s="4">
        <v>452</v>
      </c>
      <c r="AJ159" s="3"/>
      <c r="AK159" s="23">
        <f t="shared" si="19"/>
        <v>1449.73</v>
      </c>
    </row>
    <row r="160" spans="1:37" x14ac:dyDescent="0.25">
      <c r="A160" s="1"/>
      <c r="B160" s="1"/>
      <c r="C160" s="1"/>
      <c r="D160" s="1"/>
      <c r="E160" s="1"/>
      <c r="F160" s="1" t="s">
        <v>160</v>
      </c>
      <c r="G160" s="1"/>
      <c r="H160" s="1"/>
      <c r="I160" s="2">
        <f>ROUND(SUM(I154:I159),5)</f>
        <v>15445.73</v>
      </c>
      <c r="J160" s="3"/>
      <c r="K160" s="2">
        <f>ROUND(SUM(K154:K159),5)</f>
        <v>14353.99</v>
      </c>
      <c r="L160" s="3"/>
      <c r="M160" s="2">
        <f>ROUND(SUM(M154:M159),5)</f>
        <v>16753.21</v>
      </c>
      <c r="N160" s="3"/>
      <c r="O160" s="2">
        <f>ROUND(SUM(O154:O159),5)</f>
        <v>13076.95</v>
      </c>
      <c r="P160" s="3"/>
      <c r="Q160" s="2">
        <f>ROUND(SUM(Q154:Q159),5)</f>
        <v>11561.19</v>
      </c>
      <c r="R160" s="3"/>
      <c r="S160" s="2">
        <f>ROUND(SUM(S154:S159),5)</f>
        <v>16614.95</v>
      </c>
      <c r="T160" s="3"/>
      <c r="U160" s="2">
        <f>ROUND(SUM(U154:U159),5)</f>
        <v>10291.200000000001</v>
      </c>
      <c r="V160" s="3"/>
      <c r="W160" s="2">
        <f>ROUND(SUM(W154:W159),5)</f>
        <v>12093.9</v>
      </c>
      <c r="X160" s="3"/>
      <c r="Y160" s="2">
        <f>ROUND(SUM(Y154:Y159),5)</f>
        <v>23052.75</v>
      </c>
      <c r="Z160" s="3"/>
      <c r="AA160" s="2">
        <f>ROUND(SUM(AA154:AA159),5)</f>
        <v>23052.75</v>
      </c>
      <c r="AB160" s="3"/>
      <c r="AC160" s="2">
        <f>ROUND(SUM(AC154:AC159),5)</f>
        <v>23052.75</v>
      </c>
      <c r="AD160" s="3"/>
      <c r="AE160" s="2">
        <f>ROUND(SUM(AE154:AE159),5)</f>
        <v>33339.9</v>
      </c>
      <c r="AF160" s="3"/>
      <c r="AG160" s="2">
        <f>ROUND(SUM(AG154:AG159),5)</f>
        <v>212689.27</v>
      </c>
      <c r="AH160" s="3"/>
      <c r="AI160" s="2">
        <f>ROUND(SUM(AI154:AI159),5)</f>
        <v>229450</v>
      </c>
      <c r="AJ160" s="3"/>
      <c r="AK160" s="13">
        <f>ROUND(SUM(AK154:AK159),5)</f>
        <v>-16760.73</v>
      </c>
    </row>
    <row r="161" spans="1:37" x14ac:dyDescent="0.25">
      <c r="A161" s="1"/>
      <c r="B161" s="1"/>
      <c r="C161" s="1"/>
      <c r="D161" s="1"/>
      <c r="E161" s="1"/>
      <c r="F161" s="1" t="s">
        <v>161</v>
      </c>
      <c r="G161" s="1"/>
      <c r="H161" s="1"/>
      <c r="I161" s="2"/>
      <c r="J161" s="3"/>
      <c r="K161" s="2"/>
      <c r="L161" s="3"/>
      <c r="M161" s="2"/>
      <c r="N161" s="3"/>
      <c r="O161" s="2"/>
      <c r="P161" s="3"/>
      <c r="Q161" s="2"/>
      <c r="R161" s="3"/>
      <c r="S161" s="2"/>
      <c r="T161" s="3"/>
      <c r="U161" s="2"/>
      <c r="V161" s="3"/>
      <c r="W161" s="2"/>
      <c r="X161" s="3"/>
      <c r="Y161" s="2"/>
      <c r="Z161" s="3"/>
      <c r="AA161" s="2"/>
      <c r="AB161" s="3"/>
      <c r="AC161" s="2"/>
      <c r="AD161" s="3"/>
      <c r="AE161" s="2"/>
      <c r="AF161" s="3"/>
      <c r="AG161" s="2"/>
      <c r="AH161" s="3"/>
      <c r="AI161" s="2"/>
      <c r="AJ161" s="3"/>
      <c r="AK161" s="13"/>
    </row>
    <row r="162" spans="1:37" x14ac:dyDescent="0.25">
      <c r="A162" s="1"/>
      <c r="B162" s="1"/>
      <c r="C162" s="1"/>
      <c r="D162" s="1"/>
      <c r="E162" s="1"/>
      <c r="F162" s="1"/>
      <c r="G162" s="1" t="s">
        <v>162</v>
      </c>
      <c r="H162" s="1"/>
      <c r="I162" s="2">
        <v>4266.83</v>
      </c>
      <c r="J162" s="3"/>
      <c r="K162" s="2">
        <v>17605.45</v>
      </c>
      <c r="L162" s="3"/>
      <c r="M162" s="2">
        <v>42767.58</v>
      </c>
      <c r="N162" s="3"/>
      <c r="O162" s="2">
        <v>47000.07</v>
      </c>
      <c r="P162" s="3"/>
      <c r="Q162" s="2">
        <v>37742.129999999997</v>
      </c>
      <c r="R162" s="3"/>
      <c r="S162" s="2">
        <v>37689.019999999997</v>
      </c>
      <c r="T162" s="3"/>
      <c r="U162" s="2">
        <v>11679.75</v>
      </c>
      <c r="V162" s="3"/>
      <c r="W162" s="2">
        <v>4438.13</v>
      </c>
      <c r="X162" s="3"/>
      <c r="Y162" s="2">
        <v>0</v>
      </c>
      <c r="Z162" s="3"/>
      <c r="AA162" s="2">
        <v>0</v>
      </c>
      <c r="AB162" s="3"/>
      <c r="AC162" s="2">
        <v>0</v>
      </c>
      <c r="AD162" s="3"/>
      <c r="AE162" s="2">
        <v>0</v>
      </c>
      <c r="AF162" s="3"/>
      <c r="AG162" s="2">
        <f>ROUND(SUM(I162:AE162),5)</f>
        <v>203188.96</v>
      </c>
      <c r="AH162" s="3"/>
      <c r="AI162" s="2">
        <v>249120</v>
      </c>
      <c r="AJ162" s="3"/>
      <c r="AK162" s="13">
        <f t="shared" ref="AK162:AK165" si="20">+AG162-AI162</f>
        <v>-45931.040000000008</v>
      </c>
    </row>
    <row r="163" spans="1:37" x14ac:dyDescent="0.25">
      <c r="A163" s="1"/>
      <c r="B163" s="1"/>
      <c r="C163" s="1"/>
      <c r="D163" s="1"/>
      <c r="E163" s="1"/>
      <c r="F163" s="1"/>
      <c r="G163" s="1" t="s">
        <v>163</v>
      </c>
      <c r="H163" s="1"/>
      <c r="I163" s="2">
        <v>403.23</v>
      </c>
      <c r="J163" s="3"/>
      <c r="K163" s="2">
        <v>1831.05</v>
      </c>
      <c r="L163" s="3"/>
      <c r="M163" s="2">
        <v>4157.62</v>
      </c>
      <c r="N163" s="3"/>
      <c r="O163" s="2">
        <v>4481.5200000000004</v>
      </c>
      <c r="P163" s="3"/>
      <c r="Q163" s="2">
        <v>3590.84</v>
      </c>
      <c r="R163" s="3"/>
      <c r="S163" s="2">
        <v>3553.11</v>
      </c>
      <c r="T163" s="3"/>
      <c r="U163" s="2">
        <v>1065.22</v>
      </c>
      <c r="V163" s="3"/>
      <c r="W163" s="2">
        <v>200.67</v>
      </c>
      <c r="X163" s="3"/>
      <c r="Y163" s="2">
        <v>0</v>
      </c>
      <c r="Z163" s="3"/>
      <c r="AA163" s="2">
        <v>0</v>
      </c>
      <c r="AB163" s="3"/>
      <c r="AC163" s="2">
        <v>0</v>
      </c>
      <c r="AD163" s="3"/>
      <c r="AE163" s="2">
        <v>0</v>
      </c>
      <c r="AF163" s="3"/>
      <c r="AG163" s="2">
        <f>ROUND(SUM(I163:AE163),5)</f>
        <v>19283.259999999998</v>
      </c>
      <c r="AH163" s="3"/>
      <c r="AI163" s="2">
        <v>23044</v>
      </c>
      <c r="AJ163" s="3"/>
      <c r="AK163" s="13">
        <f t="shared" si="20"/>
        <v>-3760.7400000000016</v>
      </c>
    </row>
    <row r="164" spans="1:37" x14ac:dyDescent="0.25">
      <c r="A164" s="1"/>
      <c r="B164" s="1"/>
      <c r="C164" s="1"/>
      <c r="D164" s="1"/>
      <c r="E164" s="1"/>
      <c r="F164" s="1"/>
      <c r="G164" s="1" t="s">
        <v>164</v>
      </c>
      <c r="H164" s="1"/>
      <c r="I164" s="2">
        <v>0</v>
      </c>
      <c r="J164" s="3"/>
      <c r="K164" s="2">
        <v>24</v>
      </c>
      <c r="L164" s="3"/>
      <c r="M164" s="2">
        <v>791.15</v>
      </c>
      <c r="N164" s="3"/>
      <c r="O164" s="2">
        <v>1849.15</v>
      </c>
      <c r="P164" s="3"/>
      <c r="Q164" s="2">
        <v>61.15</v>
      </c>
      <c r="R164" s="3"/>
      <c r="S164" s="2">
        <v>0</v>
      </c>
      <c r="T164" s="3"/>
      <c r="U164" s="2">
        <v>0</v>
      </c>
      <c r="V164" s="3"/>
      <c r="W164" s="2">
        <v>0</v>
      </c>
      <c r="X164" s="3"/>
      <c r="Y164" s="2">
        <v>0</v>
      </c>
      <c r="Z164" s="3"/>
      <c r="AA164" s="2">
        <v>0</v>
      </c>
      <c r="AB164" s="3"/>
      <c r="AC164" s="2">
        <v>0</v>
      </c>
      <c r="AD164" s="3"/>
      <c r="AE164" s="2">
        <v>0</v>
      </c>
      <c r="AF164" s="3"/>
      <c r="AG164" s="2">
        <f>ROUND(SUM(I164:AE164),5)</f>
        <v>2725.45</v>
      </c>
      <c r="AH164" s="3"/>
      <c r="AI164" s="2">
        <v>4000</v>
      </c>
      <c r="AJ164" s="3"/>
      <c r="AK164" s="13">
        <f t="shared" si="20"/>
        <v>-1274.5500000000002</v>
      </c>
    </row>
    <row r="165" spans="1:37" ht="15.75" thickBot="1" x14ac:dyDescent="0.3">
      <c r="A165" s="1"/>
      <c r="B165" s="1"/>
      <c r="C165" s="1"/>
      <c r="D165" s="1"/>
      <c r="E165" s="1"/>
      <c r="F165" s="1"/>
      <c r="G165" s="1" t="s">
        <v>165</v>
      </c>
      <c r="H165" s="1"/>
      <c r="I165" s="4">
        <v>565.53</v>
      </c>
      <c r="J165" s="3"/>
      <c r="K165" s="4">
        <v>565.53</v>
      </c>
      <c r="L165" s="3"/>
      <c r="M165" s="4">
        <v>565.53</v>
      </c>
      <c r="N165" s="3"/>
      <c r="O165" s="4">
        <v>565.53</v>
      </c>
      <c r="P165" s="3"/>
      <c r="Q165" s="4">
        <v>565.53</v>
      </c>
      <c r="R165" s="3"/>
      <c r="S165" s="4">
        <v>350.54</v>
      </c>
      <c r="T165" s="3"/>
      <c r="U165" s="4">
        <v>350.54</v>
      </c>
      <c r="V165" s="3"/>
      <c r="W165" s="4">
        <v>350.54</v>
      </c>
      <c r="X165" s="3"/>
      <c r="Y165" s="4">
        <v>0</v>
      </c>
      <c r="Z165" s="3"/>
      <c r="AA165" s="4">
        <v>0</v>
      </c>
      <c r="AB165" s="3"/>
      <c r="AC165" s="4">
        <v>0</v>
      </c>
      <c r="AD165" s="3"/>
      <c r="AE165" s="4">
        <v>0</v>
      </c>
      <c r="AF165" s="3"/>
      <c r="AG165" s="4">
        <f>ROUND(SUM(I165:AE165),5)</f>
        <v>3879.27</v>
      </c>
      <c r="AH165" s="3"/>
      <c r="AI165" s="4">
        <v>17139</v>
      </c>
      <c r="AJ165" s="3"/>
      <c r="AK165" s="23">
        <f t="shared" si="20"/>
        <v>-13259.73</v>
      </c>
    </row>
    <row r="166" spans="1:37" x14ac:dyDescent="0.25">
      <c r="A166" s="1"/>
      <c r="B166" s="1"/>
      <c r="C166" s="1"/>
      <c r="D166" s="1"/>
      <c r="E166" s="1"/>
      <c r="F166" s="1" t="s">
        <v>166</v>
      </c>
      <c r="G166" s="1"/>
      <c r="H166" s="1"/>
      <c r="I166" s="2">
        <f>ROUND(SUM(I161:I165),5)</f>
        <v>5235.59</v>
      </c>
      <c r="J166" s="3"/>
      <c r="K166" s="2">
        <f>ROUND(SUM(K161:K165),5)</f>
        <v>20026.03</v>
      </c>
      <c r="L166" s="3"/>
      <c r="M166" s="2">
        <f>ROUND(SUM(M161:M165),5)</f>
        <v>48281.88</v>
      </c>
      <c r="N166" s="3"/>
      <c r="O166" s="2">
        <f>ROUND(SUM(O161:O165),5)</f>
        <v>53896.27</v>
      </c>
      <c r="P166" s="3"/>
      <c r="Q166" s="2">
        <f>ROUND(SUM(Q161:Q165),5)</f>
        <v>41959.65</v>
      </c>
      <c r="R166" s="3"/>
      <c r="S166" s="2">
        <f>ROUND(SUM(S161:S165),5)</f>
        <v>41592.67</v>
      </c>
      <c r="T166" s="3"/>
      <c r="U166" s="2">
        <f>ROUND(SUM(U161:U165),5)</f>
        <v>13095.51</v>
      </c>
      <c r="V166" s="3"/>
      <c r="W166" s="2">
        <f>ROUND(SUM(W161:W165),5)</f>
        <v>4989.34</v>
      </c>
      <c r="X166" s="3"/>
      <c r="Y166" s="2">
        <f>ROUND(SUM(Y161:Y165),5)</f>
        <v>0</v>
      </c>
      <c r="Z166" s="3"/>
      <c r="AA166" s="2">
        <f>ROUND(SUM(AA161:AA165),5)</f>
        <v>0</v>
      </c>
      <c r="AB166" s="3"/>
      <c r="AC166" s="2">
        <f>ROUND(SUM(AC161:AC165),5)</f>
        <v>0</v>
      </c>
      <c r="AD166" s="3"/>
      <c r="AE166" s="2">
        <f>ROUND(SUM(AE161:AE165),5)</f>
        <v>0</v>
      </c>
      <c r="AF166" s="3"/>
      <c r="AG166" s="2">
        <f>ROUND(SUM(AG161:AG165),5)</f>
        <v>229076.94</v>
      </c>
      <c r="AH166" s="3"/>
      <c r="AI166" s="2">
        <f>ROUND(SUM(AI161:AI165),5)</f>
        <v>293303</v>
      </c>
      <c r="AJ166" s="3"/>
      <c r="AK166" s="13">
        <f>ROUND(SUM(AK161:AK165),5)</f>
        <v>-64226.06</v>
      </c>
    </row>
    <row r="167" spans="1:37" x14ac:dyDescent="0.25">
      <c r="A167" s="1"/>
      <c r="B167" s="1"/>
      <c r="C167" s="1"/>
      <c r="D167" s="1"/>
      <c r="E167" s="1"/>
      <c r="F167" s="1" t="s">
        <v>167</v>
      </c>
      <c r="G167" s="1"/>
      <c r="H167" s="1"/>
      <c r="I167" s="2"/>
      <c r="J167" s="3"/>
      <c r="K167" s="2"/>
      <c r="L167" s="3"/>
      <c r="M167" s="2"/>
      <c r="N167" s="3"/>
      <c r="O167" s="2"/>
      <c r="P167" s="3"/>
      <c r="Q167" s="2"/>
      <c r="R167" s="3"/>
      <c r="S167" s="2"/>
      <c r="T167" s="3"/>
      <c r="U167" s="2"/>
      <c r="V167" s="3"/>
      <c r="W167" s="2"/>
      <c r="X167" s="3"/>
      <c r="Y167" s="2"/>
      <c r="Z167" s="3"/>
      <c r="AA167" s="2"/>
      <c r="AB167" s="3"/>
      <c r="AC167" s="2"/>
      <c r="AD167" s="3"/>
      <c r="AE167" s="2"/>
      <c r="AF167" s="3"/>
      <c r="AG167" s="2"/>
      <c r="AH167" s="3"/>
      <c r="AI167" s="2"/>
      <c r="AJ167" s="3"/>
      <c r="AK167" s="13"/>
    </row>
    <row r="168" spans="1:37" x14ac:dyDescent="0.25">
      <c r="A168" s="1"/>
      <c r="B168" s="1"/>
      <c r="C168" s="1"/>
      <c r="D168" s="1"/>
      <c r="E168" s="1"/>
      <c r="F168" s="1"/>
      <c r="G168" s="1" t="s">
        <v>168</v>
      </c>
      <c r="H168" s="1"/>
      <c r="I168" s="2">
        <v>1646.83</v>
      </c>
      <c r="J168" s="3"/>
      <c r="K168" s="2">
        <v>1720.23</v>
      </c>
      <c r="L168" s="3"/>
      <c r="M168" s="2">
        <v>1286.19</v>
      </c>
      <c r="N168" s="3"/>
      <c r="O168" s="2">
        <v>1361.74</v>
      </c>
      <c r="P168" s="3"/>
      <c r="Q168" s="2">
        <v>1995.71</v>
      </c>
      <c r="R168" s="3"/>
      <c r="S168" s="2">
        <v>1471.51</v>
      </c>
      <c r="T168" s="3"/>
      <c r="U168" s="2">
        <v>1385.19</v>
      </c>
      <c r="V168" s="3"/>
      <c r="W168" s="2">
        <v>1909.92</v>
      </c>
      <c r="X168" s="3"/>
      <c r="Y168" s="2">
        <v>3500</v>
      </c>
      <c r="Z168" s="3"/>
      <c r="AA168" s="2">
        <v>3500</v>
      </c>
      <c r="AB168" s="3"/>
      <c r="AC168" s="2">
        <v>3500</v>
      </c>
      <c r="AD168" s="3"/>
      <c r="AE168" s="2">
        <v>3500</v>
      </c>
      <c r="AF168" s="3"/>
      <c r="AG168" s="2">
        <f>ROUND(SUM(I168:AE168),5)</f>
        <v>26777.32</v>
      </c>
      <c r="AH168" s="3"/>
      <c r="AI168" s="2">
        <v>37392</v>
      </c>
      <c r="AJ168" s="3"/>
      <c r="AK168" s="13">
        <f t="shared" ref="AK168:AK171" si="21">+AG168-AI168</f>
        <v>-10614.68</v>
      </c>
    </row>
    <row r="169" spans="1:37" x14ac:dyDescent="0.25">
      <c r="A169" s="1"/>
      <c r="B169" s="1"/>
      <c r="C169" s="1"/>
      <c r="D169" s="1"/>
      <c r="E169" s="1"/>
      <c r="F169" s="1"/>
      <c r="G169" s="1" t="s">
        <v>169</v>
      </c>
      <c r="H169" s="1"/>
      <c r="I169" s="2">
        <v>230</v>
      </c>
      <c r="J169" s="3"/>
      <c r="K169" s="2">
        <v>0</v>
      </c>
      <c r="L169" s="3"/>
      <c r="M169" s="2">
        <v>383.33</v>
      </c>
      <c r="N169" s="3"/>
      <c r="O169" s="2">
        <v>306.67</v>
      </c>
      <c r="P169" s="3"/>
      <c r="Q169" s="2">
        <v>287.5</v>
      </c>
      <c r="R169" s="3"/>
      <c r="S169" s="2">
        <v>27.98</v>
      </c>
      <c r="T169" s="3"/>
      <c r="U169" s="2">
        <v>230</v>
      </c>
      <c r="V169" s="3"/>
      <c r="W169" s="2">
        <v>517.5</v>
      </c>
      <c r="X169" s="3"/>
      <c r="Y169" s="2">
        <v>343.75</v>
      </c>
      <c r="Z169" s="3"/>
      <c r="AA169" s="2">
        <v>343.75</v>
      </c>
      <c r="AB169" s="3"/>
      <c r="AC169" s="2">
        <v>343.75</v>
      </c>
      <c r="AD169" s="3"/>
      <c r="AE169" s="2">
        <v>343.75</v>
      </c>
      <c r="AF169" s="3"/>
      <c r="AG169" s="2">
        <f>ROUND(SUM(I169:AE169),5)</f>
        <v>3357.98</v>
      </c>
      <c r="AH169" s="3"/>
      <c r="AI169" s="2">
        <v>2750</v>
      </c>
      <c r="AJ169" s="3"/>
      <c r="AK169" s="13">
        <f t="shared" si="21"/>
        <v>607.98</v>
      </c>
    </row>
    <row r="170" spans="1:37" x14ac:dyDescent="0.25">
      <c r="A170" s="1"/>
      <c r="B170" s="1"/>
      <c r="C170" s="1"/>
      <c r="D170" s="1"/>
      <c r="E170" s="1"/>
      <c r="F170" s="1"/>
      <c r="G170" s="1" t="s">
        <v>170</v>
      </c>
      <c r="H170" s="1"/>
      <c r="I170" s="2">
        <v>0</v>
      </c>
      <c r="J170" s="3"/>
      <c r="K170" s="2">
        <v>214.5</v>
      </c>
      <c r="L170" s="3"/>
      <c r="M170" s="2">
        <v>0</v>
      </c>
      <c r="N170" s="3"/>
      <c r="O170" s="2">
        <v>0</v>
      </c>
      <c r="P170" s="3"/>
      <c r="Q170" s="2">
        <v>0</v>
      </c>
      <c r="R170" s="3"/>
      <c r="S170" s="2">
        <v>217.5</v>
      </c>
      <c r="T170" s="3"/>
      <c r="U170" s="2">
        <v>0</v>
      </c>
      <c r="V170" s="3"/>
      <c r="W170" s="2">
        <v>0</v>
      </c>
      <c r="X170" s="3"/>
      <c r="Y170" s="2">
        <v>0</v>
      </c>
      <c r="Z170" s="3"/>
      <c r="AA170" s="2">
        <v>0</v>
      </c>
      <c r="AB170" s="3"/>
      <c r="AC170" s="2">
        <v>0</v>
      </c>
      <c r="AD170" s="3"/>
      <c r="AE170" s="2">
        <v>0</v>
      </c>
      <c r="AF170" s="3"/>
      <c r="AG170" s="2">
        <f>ROUND(SUM(I170:AE170),5)</f>
        <v>432</v>
      </c>
      <c r="AH170" s="3"/>
      <c r="AI170" s="2">
        <v>500</v>
      </c>
      <c r="AJ170" s="3"/>
      <c r="AK170" s="13">
        <f t="shared" si="21"/>
        <v>-68</v>
      </c>
    </row>
    <row r="171" spans="1:37" ht="15.75" thickBot="1" x14ac:dyDescent="0.3">
      <c r="A171" s="1"/>
      <c r="B171" s="1"/>
      <c r="C171" s="1"/>
      <c r="D171" s="1"/>
      <c r="E171" s="1"/>
      <c r="F171" s="1"/>
      <c r="G171" s="1" t="s">
        <v>171</v>
      </c>
      <c r="H171" s="1"/>
      <c r="I171" s="4">
        <v>0</v>
      </c>
      <c r="J171" s="3"/>
      <c r="K171" s="4">
        <v>356.98</v>
      </c>
      <c r="L171" s="3"/>
      <c r="M171" s="4">
        <v>15.4</v>
      </c>
      <c r="N171" s="3"/>
      <c r="O171" s="4">
        <v>-64</v>
      </c>
      <c r="P171" s="3"/>
      <c r="Q171" s="4">
        <v>0</v>
      </c>
      <c r="R171" s="3"/>
      <c r="S171" s="4">
        <v>436.77</v>
      </c>
      <c r="T171" s="3"/>
      <c r="U171" s="4">
        <v>0</v>
      </c>
      <c r="V171" s="3"/>
      <c r="W171" s="4">
        <v>1942.12</v>
      </c>
      <c r="X171" s="3"/>
      <c r="Y171" s="4">
        <v>0</v>
      </c>
      <c r="Z171" s="3"/>
      <c r="AA171" s="4">
        <v>0</v>
      </c>
      <c r="AB171" s="3"/>
      <c r="AC171" s="4">
        <v>0</v>
      </c>
      <c r="AD171" s="3"/>
      <c r="AE171" s="4">
        <v>0</v>
      </c>
      <c r="AF171" s="3"/>
      <c r="AG171" s="4">
        <f>ROUND(SUM(I171:AE171),5)</f>
        <v>2687.27</v>
      </c>
      <c r="AH171" s="3"/>
      <c r="AI171" s="4">
        <v>6000</v>
      </c>
      <c r="AJ171" s="3"/>
      <c r="AK171" s="23">
        <f t="shared" si="21"/>
        <v>-3312.73</v>
      </c>
    </row>
    <row r="172" spans="1:37" x14ac:dyDescent="0.25">
      <c r="A172" s="1"/>
      <c r="B172" s="1"/>
      <c r="C172" s="1"/>
      <c r="D172" s="1"/>
      <c r="E172" s="1"/>
      <c r="F172" s="1" t="s">
        <v>172</v>
      </c>
      <c r="G172" s="1"/>
      <c r="H172" s="1"/>
      <c r="I172" s="2">
        <f>ROUND(SUM(I167:I171),5)</f>
        <v>1876.83</v>
      </c>
      <c r="J172" s="3"/>
      <c r="K172" s="2">
        <f>ROUND(SUM(K167:K171),5)</f>
        <v>2291.71</v>
      </c>
      <c r="L172" s="3"/>
      <c r="M172" s="2">
        <f>ROUND(SUM(M167:M171),5)</f>
        <v>1684.92</v>
      </c>
      <c r="N172" s="3"/>
      <c r="O172" s="2">
        <f>ROUND(SUM(O167:O171),5)</f>
        <v>1604.41</v>
      </c>
      <c r="P172" s="3"/>
      <c r="Q172" s="2">
        <f>ROUND(SUM(Q167:Q171),5)</f>
        <v>2283.21</v>
      </c>
      <c r="R172" s="3"/>
      <c r="S172" s="2">
        <f>ROUND(SUM(S167:S171),5)</f>
        <v>2153.7600000000002</v>
      </c>
      <c r="T172" s="3"/>
      <c r="U172" s="2">
        <f>ROUND(SUM(U167:U171),5)</f>
        <v>1615.19</v>
      </c>
      <c r="V172" s="3"/>
      <c r="W172" s="2">
        <f>ROUND(SUM(W167:W171),5)</f>
        <v>4369.54</v>
      </c>
      <c r="X172" s="3"/>
      <c r="Y172" s="2">
        <f>ROUND(SUM(Y167:Y171),5)</f>
        <v>3843.75</v>
      </c>
      <c r="Z172" s="3"/>
      <c r="AA172" s="2">
        <f>ROUND(SUM(AA167:AA171),5)</f>
        <v>3843.75</v>
      </c>
      <c r="AB172" s="3"/>
      <c r="AC172" s="2">
        <f>ROUND(SUM(AC167:AC171),5)</f>
        <v>3843.75</v>
      </c>
      <c r="AD172" s="3"/>
      <c r="AE172" s="2">
        <f>ROUND(SUM(AE167:AE171),5)</f>
        <v>3843.75</v>
      </c>
      <c r="AF172" s="3"/>
      <c r="AG172" s="2">
        <f>ROUND(SUM(AG167:AG171),5)</f>
        <v>33254.57</v>
      </c>
      <c r="AH172" s="3"/>
      <c r="AI172" s="2">
        <f>ROUND(SUM(AI167:AI171),5)</f>
        <v>46642</v>
      </c>
      <c r="AJ172" s="3"/>
      <c r="AK172" s="13">
        <f>ROUND(SUM(AK167:AK171),5)</f>
        <v>-13387.43</v>
      </c>
    </row>
    <row r="173" spans="1:37" x14ac:dyDescent="0.25">
      <c r="A173" s="1"/>
      <c r="B173" s="1"/>
      <c r="C173" s="1"/>
      <c r="D173" s="1"/>
      <c r="E173" s="1"/>
      <c r="F173" s="1" t="s">
        <v>173</v>
      </c>
      <c r="G173" s="1"/>
      <c r="H173" s="1"/>
      <c r="I173" s="2"/>
      <c r="J173" s="3"/>
      <c r="K173" s="2"/>
      <c r="L173" s="3"/>
      <c r="M173" s="2"/>
      <c r="N173" s="3"/>
      <c r="O173" s="2"/>
      <c r="P173" s="3"/>
      <c r="Q173" s="2"/>
      <c r="R173" s="3"/>
      <c r="S173" s="2"/>
      <c r="T173" s="3"/>
      <c r="U173" s="2"/>
      <c r="V173" s="3"/>
      <c r="W173" s="2"/>
      <c r="X173" s="3"/>
      <c r="Y173" s="2"/>
      <c r="Z173" s="3"/>
      <c r="AA173" s="2"/>
      <c r="AB173" s="3"/>
      <c r="AC173" s="2"/>
      <c r="AD173" s="3"/>
      <c r="AE173" s="2"/>
      <c r="AF173" s="3"/>
      <c r="AG173" s="2"/>
      <c r="AH173" s="3"/>
      <c r="AI173" s="2"/>
      <c r="AJ173" s="3"/>
      <c r="AK173" s="13"/>
    </row>
    <row r="174" spans="1:37" x14ac:dyDescent="0.25">
      <c r="A174" s="1"/>
      <c r="B174" s="1"/>
      <c r="C174" s="1"/>
      <c r="D174" s="1"/>
      <c r="E174" s="1"/>
      <c r="F174" s="1"/>
      <c r="G174" s="1" t="s">
        <v>174</v>
      </c>
      <c r="H174" s="1"/>
      <c r="I174" s="2">
        <v>3484.71</v>
      </c>
      <c r="J174" s="3"/>
      <c r="K174" s="2">
        <v>3048.89</v>
      </c>
      <c r="L174" s="3"/>
      <c r="M174" s="2">
        <v>6857.18</v>
      </c>
      <c r="N174" s="3"/>
      <c r="O174" s="2">
        <v>5799.85</v>
      </c>
      <c r="P174" s="3"/>
      <c r="Q174" s="2">
        <v>5498.71</v>
      </c>
      <c r="R174" s="3"/>
      <c r="S174" s="2">
        <v>355.21</v>
      </c>
      <c r="T174" s="3"/>
      <c r="U174" s="2">
        <v>6639.25</v>
      </c>
      <c r="V174" s="3"/>
      <c r="W174" s="2">
        <v>2615.87</v>
      </c>
      <c r="X174" s="3"/>
      <c r="Y174" s="2">
        <v>6025.75</v>
      </c>
      <c r="Z174" s="3"/>
      <c r="AA174" s="2">
        <v>6025.75</v>
      </c>
      <c r="AB174" s="3"/>
      <c r="AC174" s="2">
        <v>6025.75</v>
      </c>
      <c r="AD174" s="3"/>
      <c r="AE174" s="2">
        <v>6025.75</v>
      </c>
      <c r="AF174" s="3"/>
      <c r="AG174" s="2">
        <f>ROUND(SUM(I174:AE174),5)</f>
        <v>58402.67</v>
      </c>
      <c r="AH174" s="3"/>
      <c r="AI174" s="2">
        <v>48206</v>
      </c>
      <c r="AJ174" s="3"/>
      <c r="AK174" s="13">
        <f t="shared" ref="AK174:AK176" si="22">+AG174-AI174</f>
        <v>10196.669999999998</v>
      </c>
    </row>
    <row r="175" spans="1:37" x14ac:dyDescent="0.25">
      <c r="A175" s="1"/>
      <c r="B175" s="1"/>
      <c r="C175" s="1"/>
      <c r="D175" s="1"/>
      <c r="E175" s="1"/>
      <c r="F175" s="18"/>
      <c r="G175" s="18" t="s">
        <v>175</v>
      </c>
      <c r="H175" s="18"/>
      <c r="I175" s="19">
        <v>0</v>
      </c>
      <c r="J175" s="20"/>
      <c r="K175" s="19">
        <v>0</v>
      </c>
      <c r="L175" s="20"/>
      <c r="M175" s="19">
        <v>0</v>
      </c>
      <c r="N175" s="20"/>
      <c r="O175" s="19">
        <v>0</v>
      </c>
      <c r="P175" s="20"/>
      <c r="Q175" s="19">
        <v>0</v>
      </c>
      <c r="R175" s="20"/>
      <c r="S175" s="19">
        <v>3357.5</v>
      </c>
      <c r="T175" s="20"/>
      <c r="U175" s="19">
        <v>-3357.5</v>
      </c>
      <c r="V175" s="20"/>
      <c r="W175" s="19">
        <v>0</v>
      </c>
      <c r="X175" s="20"/>
      <c r="Y175" s="19">
        <v>0</v>
      </c>
      <c r="Z175" s="20"/>
      <c r="AA175" s="19">
        <v>0</v>
      </c>
      <c r="AB175" s="20"/>
      <c r="AC175" s="19">
        <v>0</v>
      </c>
      <c r="AD175" s="20"/>
      <c r="AE175" s="19">
        <v>0</v>
      </c>
      <c r="AF175" s="20"/>
      <c r="AG175" s="19"/>
      <c r="AH175" s="3"/>
      <c r="AI175" s="2">
        <v>0</v>
      </c>
      <c r="AJ175" s="3"/>
      <c r="AK175" s="13">
        <f t="shared" si="22"/>
        <v>0</v>
      </c>
    </row>
    <row r="176" spans="1:37" ht="15.75" thickBot="1" x14ac:dyDescent="0.3">
      <c r="A176" s="1"/>
      <c r="B176" s="1"/>
      <c r="C176" s="1"/>
      <c r="D176" s="1"/>
      <c r="E176" s="1"/>
      <c r="F176" s="1"/>
      <c r="G176" s="1" t="s">
        <v>176</v>
      </c>
      <c r="H176" s="1"/>
      <c r="I176" s="4">
        <v>117.1</v>
      </c>
      <c r="J176" s="3"/>
      <c r="K176" s="4">
        <v>10818.13</v>
      </c>
      <c r="L176" s="3"/>
      <c r="M176" s="4">
        <v>305.63</v>
      </c>
      <c r="N176" s="3"/>
      <c r="O176" s="4">
        <v>2170.29</v>
      </c>
      <c r="P176" s="3"/>
      <c r="Q176" s="4">
        <v>2189.91</v>
      </c>
      <c r="R176" s="3"/>
      <c r="S176" s="4">
        <v>121.08</v>
      </c>
      <c r="T176" s="3"/>
      <c r="U176" s="4">
        <v>14554.77</v>
      </c>
      <c r="V176" s="3"/>
      <c r="W176" s="4">
        <v>3030.51</v>
      </c>
      <c r="X176" s="3"/>
      <c r="Y176" s="4">
        <v>4163.43</v>
      </c>
      <c r="Z176" s="3"/>
      <c r="AA176" s="4">
        <v>4163.43</v>
      </c>
      <c r="AB176" s="3"/>
      <c r="AC176" s="4">
        <v>4163.43</v>
      </c>
      <c r="AD176" s="3"/>
      <c r="AE176" s="4">
        <v>4163.43</v>
      </c>
      <c r="AF176" s="3"/>
      <c r="AG176" s="4">
        <f>ROUND(SUM(I176:AE176),5)</f>
        <v>49961.14</v>
      </c>
      <c r="AH176" s="3"/>
      <c r="AI176" s="4">
        <v>25000</v>
      </c>
      <c r="AJ176" s="3"/>
      <c r="AK176" s="23">
        <f t="shared" si="22"/>
        <v>24961.14</v>
      </c>
    </row>
    <row r="177" spans="1:37" x14ac:dyDescent="0.25">
      <c r="A177" s="1"/>
      <c r="B177" s="1"/>
      <c r="C177" s="1"/>
      <c r="D177" s="1"/>
      <c r="E177" s="1"/>
      <c r="F177" s="1" t="s">
        <v>177</v>
      </c>
      <c r="G177" s="1"/>
      <c r="H177" s="1"/>
      <c r="I177" s="2">
        <f>ROUND(SUM(I173:I176),5)</f>
        <v>3601.81</v>
      </c>
      <c r="J177" s="3"/>
      <c r="K177" s="2">
        <f>ROUND(SUM(K173:K176),5)</f>
        <v>13867.02</v>
      </c>
      <c r="L177" s="3"/>
      <c r="M177" s="2">
        <f>ROUND(SUM(M173:M176),5)</f>
        <v>7162.81</v>
      </c>
      <c r="N177" s="3"/>
      <c r="O177" s="2">
        <f>ROUND(SUM(O173:O176),5)</f>
        <v>7970.14</v>
      </c>
      <c r="P177" s="3"/>
      <c r="Q177" s="2">
        <f>ROUND(SUM(Q173:Q176),5)</f>
        <v>7688.62</v>
      </c>
      <c r="R177" s="3"/>
      <c r="S177" s="2">
        <f>ROUND(SUM(S173:S176),5)</f>
        <v>3833.79</v>
      </c>
      <c r="T177" s="3"/>
      <c r="U177" s="2">
        <f>ROUND(SUM(U173:U176),5)</f>
        <v>17836.52</v>
      </c>
      <c r="V177" s="3"/>
      <c r="W177" s="2">
        <f>ROUND(SUM(W173:W176),5)</f>
        <v>5646.38</v>
      </c>
      <c r="X177" s="3"/>
      <c r="Y177" s="2">
        <f>ROUND(SUM(Y173:Y176),5)</f>
        <v>10189.18</v>
      </c>
      <c r="Z177" s="3"/>
      <c r="AA177" s="2">
        <f>ROUND(SUM(AA173:AA176),5)</f>
        <v>10189.18</v>
      </c>
      <c r="AB177" s="3"/>
      <c r="AC177" s="2">
        <f>ROUND(SUM(AC173:AC176),5)</f>
        <v>10189.18</v>
      </c>
      <c r="AD177" s="3"/>
      <c r="AE177" s="2">
        <f>ROUND(SUM(AE173:AE176),5)</f>
        <v>10189.18</v>
      </c>
      <c r="AF177" s="3"/>
      <c r="AG177" s="2">
        <f>ROUND(SUM(AG173:AG176),5)</f>
        <v>108363.81</v>
      </c>
      <c r="AH177" s="3"/>
      <c r="AI177" s="2">
        <f>ROUND(SUM(AI173:AI176),5)</f>
        <v>73206</v>
      </c>
      <c r="AJ177" s="3"/>
      <c r="AK177" s="13">
        <f>ROUND(SUM(AK173:AK176),5)</f>
        <v>35157.81</v>
      </c>
    </row>
    <row r="178" spans="1:37" x14ac:dyDescent="0.25">
      <c r="A178" s="1"/>
      <c r="B178" s="1"/>
      <c r="C178" s="1"/>
      <c r="D178" s="1"/>
      <c r="E178" s="1"/>
      <c r="F178" s="1" t="s">
        <v>178</v>
      </c>
      <c r="G178" s="1"/>
      <c r="H178" s="1"/>
      <c r="I178" s="2"/>
      <c r="J178" s="3"/>
      <c r="K178" s="2"/>
      <c r="L178" s="3"/>
      <c r="M178" s="2"/>
      <c r="N178" s="3"/>
      <c r="O178" s="2"/>
      <c r="P178" s="3"/>
      <c r="Q178" s="2"/>
      <c r="R178" s="3"/>
      <c r="S178" s="2"/>
      <c r="T178" s="3"/>
      <c r="U178" s="2"/>
      <c r="V178" s="3"/>
      <c r="W178" s="2"/>
      <c r="X178" s="3"/>
      <c r="Y178" s="2"/>
      <c r="Z178" s="3"/>
      <c r="AA178" s="2"/>
      <c r="AB178" s="3"/>
      <c r="AC178" s="2"/>
      <c r="AD178" s="3"/>
      <c r="AE178" s="2"/>
      <c r="AF178" s="3"/>
      <c r="AG178" s="2"/>
      <c r="AH178" s="3"/>
      <c r="AI178" s="2"/>
      <c r="AJ178" s="3"/>
      <c r="AK178" s="13"/>
    </row>
    <row r="179" spans="1:37" x14ac:dyDescent="0.25">
      <c r="A179" s="1"/>
      <c r="B179" s="1"/>
      <c r="C179" s="1"/>
      <c r="D179" s="1"/>
      <c r="E179" s="1"/>
      <c r="F179" s="18"/>
      <c r="G179" s="18" t="s">
        <v>179</v>
      </c>
      <c r="H179" s="18"/>
      <c r="I179" s="19">
        <v>0</v>
      </c>
      <c r="J179" s="20"/>
      <c r="K179" s="19">
        <v>36.25</v>
      </c>
      <c r="L179" s="20"/>
      <c r="M179" s="19">
        <v>0</v>
      </c>
      <c r="N179" s="20"/>
      <c r="O179" s="19">
        <v>0</v>
      </c>
      <c r="P179" s="20"/>
      <c r="Q179" s="19">
        <v>0</v>
      </c>
      <c r="R179" s="20"/>
      <c r="S179" s="19">
        <v>0</v>
      </c>
      <c r="T179" s="20"/>
      <c r="U179" s="19">
        <v>-36.25</v>
      </c>
      <c r="V179" s="20"/>
      <c r="W179" s="19">
        <v>0</v>
      </c>
      <c r="X179" s="20"/>
      <c r="Y179" s="19">
        <v>0</v>
      </c>
      <c r="Z179" s="20"/>
      <c r="AA179" s="19">
        <v>0</v>
      </c>
      <c r="AB179" s="20"/>
      <c r="AC179" s="19">
        <v>0</v>
      </c>
      <c r="AD179" s="20"/>
      <c r="AE179" s="19">
        <v>0</v>
      </c>
      <c r="AF179" s="20"/>
      <c r="AG179" s="19"/>
      <c r="AH179" s="3"/>
      <c r="AI179" s="2">
        <v>0</v>
      </c>
      <c r="AJ179" s="3"/>
      <c r="AK179" s="13">
        <f t="shared" ref="AK179:AK188" si="23">+AG179-AI179</f>
        <v>0</v>
      </c>
    </row>
    <row r="180" spans="1:37" x14ac:dyDescent="0.25">
      <c r="A180" s="1"/>
      <c r="B180" s="1"/>
      <c r="C180" s="1"/>
      <c r="D180" s="1"/>
      <c r="E180" s="1"/>
      <c r="F180" s="1"/>
      <c r="G180" s="1" t="s">
        <v>180</v>
      </c>
      <c r="H180" s="1"/>
      <c r="I180" s="2">
        <v>3667.16</v>
      </c>
      <c r="J180" s="3"/>
      <c r="K180" s="2">
        <v>659.65</v>
      </c>
      <c r="L180" s="3"/>
      <c r="M180" s="2">
        <v>214.65</v>
      </c>
      <c r="N180" s="3"/>
      <c r="O180" s="2">
        <v>1299.1400000000001</v>
      </c>
      <c r="P180" s="3"/>
      <c r="Q180" s="2">
        <v>139.65</v>
      </c>
      <c r="R180" s="3"/>
      <c r="S180" s="2">
        <v>323.64999999999998</v>
      </c>
      <c r="T180" s="3"/>
      <c r="U180" s="2">
        <v>203.65</v>
      </c>
      <c r="V180" s="3"/>
      <c r="W180" s="2">
        <v>289.64999999999998</v>
      </c>
      <c r="X180" s="3"/>
      <c r="Y180" s="2">
        <v>1875</v>
      </c>
      <c r="Z180" s="3"/>
      <c r="AA180" s="2">
        <v>1875</v>
      </c>
      <c r="AB180" s="3"/>
      <c r="AC180" s="2">
        <v>1875</v>
      </c>
      <c r="AD180" s="3"/>
      <c r="AE180" s="2">
        <v>1875</v>
      </c>
      <c r="AF180" s="3"/>
      <c r="AG180" s="2">
        <f t="shared" ref="AG180:AG187" si="24">ROUND(SUM(I180:AE180),5)</f>
        <v>14297.2</v>
      </c>
      <c r="AH180" s="3"/>
      <c r="AI180" s="2">
        <v>15000</v>
      </c>
      <c r="AJ180" s="3"/>
      <c r="AK180" s="13">
        <f t="shared" si="23"/>
        <v>-702.79999999999927</v>
      </c>
    </row>
    <row r="181" spans="1:37" x14ac:dyDescent="0.25">
      <c r="A181" s="1"/>
      <c r="B181" s="1"/>
      <c r="C181" s="1"/>
      <c r="D181" s="1"/>
      <c r="E181" s="1"/>
      <c r="F181" s="1"/>
      <c r="G181" s="1" t="s">
        <v>181</v>
      </c>
      <c r="H181" s="1"/>
      <c r="I181" s="2">
        <v>11065.08</v>
      </c>
      <c r="J181" s="3"/>
      <c r="K181" s="2">
        <v>11065.08</v>
      </c>
      <c r="L181" s="3"/>
      <c r="M181" s="2">
        <v>11065.08</v>
      </c>
      <c r="N181" s="3"/>
      <c r="O181" s="2">
        <v>12603.25</v>
      </c>
      <c r="P181" s="3"/>
      <c r="Q181" s="2">
        <v>13375.57</v>
      </c>
      <c r="R181" s="3"/>
      <c r="S181" s="2">
        <v>12603.25</v>
      </c>
      <c r="T181" s="3"/>
      <c r="U181" s="2">
        <v>12586.66</v>
      </c>
      <c r="V181" s="3"/>
      <c r="W181" s="2">
        <v>12586.66</v>
      </c>
      <c r="X181" s="3"/>
      <c r="Y181" s="2">
        <v>12586.66</v>
      </c>
      <c r="Z181" s="3"/>
      <c r="AA181" s="2">
        <v>12586.66</v>
      </c>
      <c r="AB181" s="3"/>
      <c r="AC181" s="2">
        <v>12586.66</v>
      </c>
      <c r="AD181" s="3"/>
      <c r="AE181" s="2">
        <v>12586.66</v>
      </c>
      <c r="AF181" s="3"/>
      <c r="AG181" s="2">
        <f t="shared" si="24"/>
        <v>147297.26999999999</v>
      </c>
      <c r="AH181" s="3"/>
      <c r="AI181" s="2">
        <v>100000</v>
      </c>
      <c r="AJ181" s="3"/>
      <c r="AK181" s="13">
        <f t="shared" si="23"/>
        <v>47297.26999999999</v>
      </c>
    </row>
    <row r="182" spans="1:37" x14ac:dyDescent="0.25">
      <c r="A182" s="1"/>
      <c r="B182" s="1"/>
      <c r="C182" s="1"/>
      <c r="D182" s="1"/>
      <c r="E182" s="1"/>
      <c r="F182" s="1"/>
      <c r="G182" s="1" t="s">
        <v>182</v>
      </c>
      <c r="H182" s="1"/>
      <c r="I182" s="2">
        <v>82.5</v>
      </c>
      <c r="J182" s="3"/>
      <c r="K182" s="2">
        <v>99</v>
      </c>
      <c r="L182" s="3"/>
      <c r="M182" s="2">
        <v>45</v>
      </c>
      <c r="N182" s="3"/>
      <c r="O182" s="2">
        <v>0</v>
      </c>
      <c r="P182" s="3"/>
      <c r="Q182" s="2">
        <v>0</v>
      </c>
      <c r="R182" s="3"/>
      <c r="S182" s="2">
        <v>0</v>
      </c>
      <c r="T182" s="3"/>
      <c r="U182" s="2">
        <v>222</v>
      </c>
      <c r="V182" s="3"/>
      <c r="W182" s="2">
        <v>76.08</v>
      </c>
      <c r="X182" s="3"/>
      <c r="Y182" s="2">
        <v>187.5</v>
      </c>
      <c r="Z182" s="3"/>
      <c r="AA182" s="2">
        <v>187.5</v>
      </c>
      <c r="AB182" s="3"/>
      <c r="AC182" s="2">
        <v>187.5</v>
      </c>
      <c r="AD182" s="3"/>
      <c r="AE182" s="2">
        <v>187.5</v>
      </c>
      <c r="AF182" s="3"/>
      <c r="AG182" s="2">
        <f t="shared" si="24"/>
        <v>1274.58</v>
      </c>
      <c r="AH182" s="3"/>
      <c r="AI182" s="2">
        <v>1500</v>
      </c>
      <c r="AJ182" s="3"/>
      <c r="AK182" s="13">
        <f t="shared" si="23"/>
        <v>-225.42000000000007</v>
      </c>
    </row>
    <row r="183" spans="1:37" x14ac:dyDescent="0.25">
      <c r="A183" s="1"/>
      <c r="B183" s="1"/>
      <c r="C183" s="1"/>
      <c r="D183" s="1"/>
      <c r="E183" s="1"/>
      <c r="F183" s="1"/>
      <c r="G183" s="1" t="s">
        <v>183</v>
      </c>
      <c r="H183" s="1"/>
      <c r="I183" s="2">
        <v>0</v>
      </c>
      <c r="J183" s="3"/>
      <c r="K183" s="2">
        <v>3152.73</v>
      </c>
      <c r="L183" s="3"/>
      <c r="M183" s="2">
        <v>0</v>
      </c>
      <c r="N183" s="3"/>
      <c r="O183" s="2">
        <v>1443.26</v>
      </c>
      <c r="P183" s="3"/>
      <c r="Q183" s="2">
        <v>565</v>
      </c>
      <c r="R183" s="3"/>
      <c r="S183" s="2">
        <v>6920</v>
      </c>
      <c r="T183" s="3"/>
      <c r="U183" s="2">
        <v>-6920</v>
      </c>
      <c r="V183" s="3"/>
      <c r="W183" s="2">
        <v>7691.78</v>
      </c>
      <c r="X183" s="3"/>
      <c r="Y183" s="2">
        <v>1606.6</v>
      </c>
      <c r="Z183" s="3"/>
      <c r="AA183" s="2">
        <v>1606.6</v>
      </c>
      <c r="AB183" s="3"/>
      <c r="AC183" s="2">
        <v>1606.6</v>
      </c>
      <c r="AD183" s="3"/>
      <c r="AE183" s="2">
        <v>1606.6</v>
      </c>
      <c r="AF183" s="3"/>
      <c r="AG183" s="2">
        <f t="shared" si="24"/>
        <v>19279.169999999998</v>
      </c>
      <c r="AH183" s="3"/>
      <c r="AI183" s="2">
        <v>10000</v>
      </c>
      <c r="AJ183" s="3"/>
      <c r="AK183" s="13">
        <f t="shared" si="23"/>
        <v>9279.1699999999983</v>
      </c>
    </row>
    <row r="184" spans="1:37" x14ac:dyDescent="0.25">
      <c r="A184" s="1"/>
      <c r="B184" s="1"/>
      <c r="C184" s="1"/>
      <c r="D184" s="1"/>
      <c r="E184" s="1"/>
      <c r="F184" s="1"/>
      <c r="G184" s="1" t="s">
        <v>184</v>
      </c>
      <c r="H184" s="1"/>
      <c r="I184" s="2">
        <v>5928.05</v>
      </c>
      <c r="J184" s="3"/>
      <c r="K184" s="2">
        <v>422.62</v>
      </c>
      <c r="L184" s="3"/>
      <c r="M184" s="2">
        <v>974.39</v>
      </c>
      <c r="N184" s="3"/>
      <c r="O184" s="2">
        <v>-1803.49</v>
      </c>
      <c r="P184" s="3"/>
      <c r="Q184" s="2">
        <v>527.94000000000005</v>
      </c>
      <c r="R184" s="3"/>
      <c r="S184" s="2">
        <v>369.72</v>
      </c>
      <c r="T184" s="3"/>
      <c r="U184" s="2">
        <v>2383.7199999999998</v>
      </c>
      <c r="V184" s="3"/>
      <c r="W184" s="2">
        <v>327.23</v>
      </c>
      <c r="X184" s="3"/>
      <c r="Y184" s="2">
        <v>1875</v>
      </c>
      <c r="Z184" s="3"/>
      <c r="AA184" s="2">
        <v>1875</v>
      </c>
      <c r="AB184" s="3"/>
      <c r="AC184" s="2">
        <v>1875</v>
      </c>
      <c r="AD184" s="3"/>
      <c r="AE184" s="2">
        <v>1875</v>
      </c>
      <c r="AF184" s="3"/>
      <c r="AG184" s="2">
        <f t="shared" si="24"/>
        <v>16630.18</v>
      </c>
      <c r="AH184" s="3"/>
      <c r="AI184" s="2">
        <v>15000</v>
      </c>
      <c r="AJ184" s="3"/>
      <c r="AK184" s="13">
        <f t="shared" si="23"/>
        <v>1630.1800000000003</v>
      </c>
    </row>
    <row r="185" spans="1:37" x14ac:dyDescent="0.25">
      <c r="A185" s="1"/>
      <c r="B185" s="1"/>
      <c r="C185" s="1"/>
      <c r="D185" s="1"/>
      <c r="E185" s="1"/>
      <c r="F185" s="1"/>
      <c r="G185" s="1" t="s">
        <v>185</v>
      </c>
      <c r="H185" s="1"/>
      <c r="I185" s="2">
        <v>506.32</v>
      </c>
      <c r="J185" s="3"/>
      <c r="K185" s="2">
        <v>1300.8</v>
      </c>
      <c r="L185" s="3"/>
      <c r="M185" s="2">
        <v>665.38</v>
      </c>
      <c r="N185" s="3"/>
      <c r="O185" s="2">
        <v>314.88</v>
      </c>
      <c r="P185" s="3"/>
      <c r="Q185" s="2">
        <v>-6</v>
      </c>
      <c r="R185" s="3"/>
      <c r="S185" s="2">
        <v>0</v>
      </c>
      <c r="T185" s="3"/>
      <c r="U185" s="2">
        <v>21</v>
      </c>
      <c r="V185" s="3"/>
      <c r="W185" s="2">
        <v>328.96</v>
      </c>
      <c r="X185" s="3"/>
      <c r="Y185" s="2">
        <v>625</v>
      </c>
      <c r="Z185" s="3"/>
      <c r="AA185" s="2">
        <v>625</v>
      </c>
      <c r="AB185" s="3"/>
      <c r="AC185" s="2">
        <v>625</v>
      </c>
      <c r="AD185" s="3"/>
      <c r="AE185" s="2">
        <v>625</v>
      </c>
      <c r="AF185" s="3"/>
      <c r="AG185" s="2">
        <f t="shared" si="24"/>
        <v>5631.34</v>
      </c>
      <c r="AH185" s="3"/>
      <c r="AI185" s="2">
        <v>5000</v>
      </c>
      <c r="AJ185" s="3"/>
      <c r="AK185" s="13">
        <f t="shared" si="23"/>
        <v>631.34000000000015</v>
      </c>
    </row>
    <row r="186" spans="1:37" x14ac:dyDescent="0.25">
      <c r="A186" s="1"/>
      <c r="B186" s="1"/>
      <c r="C186" s="1"/>
      <c r="D186" s="1"/>
      <c r="E186" s="1"/>
      <c r="F186" s="1"/>
      <c r="G186" s="1" t="s">
        <v>186</v>
      </c>
      <c r="H186" s="1"/>
      <c r="I186" s="2">
        <v>632.63</v>
      </c>
      <c r="J186" s="3"/>
      <c r="K186" s="2">
        <v>1395.63</v>
      </c>
      <c r="L186" s="3"/>
      <c r="M186" s="2">
        <v>1820</v>
      </c>
      <c r="N186" s="3"/>
      <c r="O186" s="2">
        <v>0</v>
      </c>
      <c r="P186" s="3"/>
      <c r="Q186" s="2">
        <v>0</v>
      </c>
      <c r="R186" s="3"/>
      <c r="S186" s="2">
        <v>0</v>
      </c>
      <c r="T186" s="3"/>
      <c r="U186" s="2">
        <v>1240</v>
      </c>
      <c r="V186" s="3"/>
      <c r="W186" s="2">
        <v>0</v>
      </c>
      <c r="X186" s="3"/>
      <c r="Y186" s="2">
        <v>1250</v>
      </c>
      <c r="Z186" s="3"/>
      <c r="AA186" s="2">
        <v>1250</v>
      </c>
      <c r="AB186" s="3"/>
      <c r="AC186" s="2">
        <v>1250</v>
      </c>
      <c r="AD186" s="3"/>
      <c r="AE186" s="2">
        <v>1250</v>
      </c>
      <c r="AF186" s="3"/>
      <c r="AG186" s="2">
        <f t="shared" si="24"/>
        <v>10088.26</v>
      </c>
      <c r="AH186" s="3"/>
      <c r="AI186" s="2">
        <v>10000</v>
      </c>
      <c r="AJ186" s="3"/>
      <c r="AK186" s="13">
        <f t="shared" si="23"/>
        <v>88.260000000000218</v>
      </c>
    </row>
    <row r="187" spans="1:37" x14ac:dyDescent="0.25">
      <c r="A187" s="1"/>
      <c r="B187" s="1"/>
      <c r="C187" s="1"/>
      <c r="D187" s="1"/>
      <c r="E187" s="1"/>
      <c r="F187" s="1"/>
      <c r="G187" s="1" t="s">
        <v>187</v>
      </c>
      <c r="H187" s="1"/>
      <c r="I187" s="2">
        <v>0</v>
      </c>
      <c r="J187" s="3"/>
      <c r="K187" s="2">
        <v>470.03</v>
      </c>
      <c r="L187" s="3"/>
      <c r="M187" s="2">
        <v>138</v>
      </c>
      <c r="N187" s="3"/>
      <c r="O187" s="2">
        <v>0</v>
      </c>
      <c r="P187" s="3"/>
      <c r="Q187" s="2">
        <v>0</v>
      </c>
      <c r="R187" s="3"/>
      <c r="S187" s="2">
        <v>0</v>
      </c>
      <c r="T187" s="3"/>
      <c r="U187" s="2">
        <v>0</v>
      </c>
      <c r="V187" s="3"/>
      <c r="W187" s="2">
        <v>0</v>
      </c>
      <c r="X187" s="3"/>
      <c r="Y187" s="2">
        <v>125</v>
      </c>
      <c r="Z187" s="3"/>
      <c r="AA187" s="2">
        <v>125</v>
      </c>
      <c r="AB187" s="3"/>
      <c r="AC187" s="2">
        <v>125</v>
      </c>
      <c r="AD187" s="3"/>
      <c r="AE187" s="2">
        <v>125</v>
      </c>
      <c r="AF187" s="3"/>
      <c r="AG187" s="2">
        <f t="shared" si="24"/>
        <v>1108.03</v>
      </c>
      <c r="AH187" s="3"/>
      <c r="AI187" s="2">
        <v>1000</v>
      </c>
      <c r="AJ187" s="3"/>
      <c r="AK187" s="13">
        <f t="shared" si="23"/>
        <v>108.02999999999997</v>
      </c>
    </row>
    <row r="188" spans="1:37" ht="15.75" thickBot="1" x14ac:dyDescent="0.3">
      <c r="A188" s="1"/>
      <c r="B188" s="1"/>
      <c r="C188" s="1"/>
      <c r="D188" s="1"/>
      <c r="E188" s="1"/>
      <c r="F188" s="18"/>
      <c r="G188" s="18" t="s">
        <v>188</v>
      </c>
      <c r="H188" s="18"/>
      <c r="I188" s="19">
        <v>0</v>
      </c>
      <c r="J188" s="20"/>
      <c r="K188" s="19">
        <v>0</v>
      </c>
      <c r="L188" s="20"/>
      <c r="M188" s="19">
        <v>0</v>
      </c>
      <c r="N188" s="20"/>
      <c r="O188" s="19">
        <v>0</v>
      </c>
      <c r="P188" s="20"/>
      <c r="Q188" s="19">
        <v>0</v>
      </c>
      <c r="R188" s="20"/>
      <c r="S188" s="19">
        <v>41689</v>
      </c>
      <c r="T188" s="20"/>
      <c r="U188" s="19">
        <v>2420</v>
      </c>
      <c r="V188" s="20"/>
      <c r="W188" s="19">
        <v>0</v>
      </c>
      <c r="X188" s="20"/>
      <c r="Y188" s="19"/>
      <c r="Z188" s="20"/>
      <c r="AA188" s="19">
        <v>0</v>
      </c>
      <c r="AB188" s="20"/>
      <c r="AC188" s="19">
        <v>0</v>
      </c>
      <c r="AD188" s="20"/>
      <c r="AE188" s="19">
        <v>35600.01</v>
      </c>
      <c r="AF188" s="20"/>
      <c r="AG188" s="19"/>
      <c r="AH188" s="3"/>
      <c r="AI188" s="2">
        <v>0</v>
      </c>
      <c r="AJ188" s="3"/>
      <c r="AK188" s="13">
        <f t="shared" si="23"/>
        <v>0</v>
      </c>
    </row>
    <row r="189" spans="1:37" ht="15.75" thickBot="1" x14ac:dyDescent="0.3">
      <c r="A189" s="1"/>
      <c r="B189" s="1"/>
      <c r="C189" s="1"/>
      <c r="D189" s="1"/>
      <c r="E189" s="1"/>
      <c r="F189" s="1" t="s">
        <v>189</v>
      </c>
      <c r="G189" s="1"/>
      <c r="H189" s="1"/>
      <c r="I189" s="5">
        <f>ROUND(SUM(I178:I188),5)</f>
        <v>21881.74</v>
      </c>
      <c r="J189" s="3"/>
      <c r="K189" s="5">
        <f>ROUND(SUM(K178:K188),5)</f>
        <v>18601.79</v>
      </c>
      <c r="L189" s="3"/>
      <c r="M189" s="5">
        <f>ROUND(SUM(M178:M188),5)</f>
        <v>14922.5</v>
      </c>
      <c r="N189" s="3"/>
      <c r="O189" s="5">
        <f>ROUND(SUM(O178:O188),5)</f>
        <v>13857.04</v>
      </c>
      <c r="P189" s="3"/>
      <c r="Q189" s="5">
        <f>ROUND(SUM(Q178:Q188),5)</f>
        <v>14602.16</v>
      </c>
      <c r="R189" s="3"/>
      <c r="S189" s="5">
        <f>ROUND(SUM(S178:S188),5)</f>
        <v>61905.62</v>
      </c>
      <c r="T189" s="3"/>
      <c r="U189" s="5">
        <f>ROUND(SUM(U178:U188),5)</f>
        <v>12120.78</v>
      </c>
      <c r="V189" s="3"/>
      <c r="W189" s="5">
        <f>ROUND(SUM(W178:W188),5)</f>
        <v>21300.36</v>
      </c>
      <c r="X189" s="3"/>
      <c r="Y189" s="5">
        <f>ROUND(SUM(Y178:Y188),5)</f>
        <v>20130.759999999998</v>
      </c>
      <c r="Z189" s="3"/>
      <c r="AA189" s="5">
        <f>ROUND(SUM(AA178:AA188),5)</f>
        <v>20130.759999999998</v>
      </c>
      <c r="AB189" s="3"/>
      <c r="AC189" s="5">
        <f>ROUND(SUM(AC178:AC188),5)</f>
        <v>20130.759999999998</v>
      </c>
      <c r="AD189" s="3"/>
      <c r="AE189" s="5">
        <f>ROUND(SUM(AE178:AE188),5)</f>
        <v>55730.77</v>
      </c>
      <c r="AF189" s="3"/>
      <c r="AG189" s="5">
        <f>ROUND(SUM(AG178:AG188),5)</f>
        <v>215606.03</v>
      </c>
      <c r="AH189" s="3"/>
      <c r="AI189" s="5">
        <f>ROUND(SUM(AI178:AI188),5)</f>
        <v>157500</v>
      </c>
      <c r="AJ189" s="3"/>
      <c r="AK189" s="24">
        <f>ROUND(SUM(AK178:AK188),5)</f>
        <v>58106.03</v>
      </c>
    </row>
    <row r="190" spans="1:37" x14ac:dyDescent="0.25">
      <c r="A190" s="1"/>
      <c r="B190" s="1"/>
      <c r="C190" s="1"/>
      <c r="D190" s="1"/>
      <c r="E190" s="1" t="s">
        <v>190</v>
      </c>
      <c r="F190" s="1"/>
      <c r="G190" s="1"/>
      <c r="H190" s="1"/>
      <c r="I190" s="2">
        <f>ROUND(I138+I153+I160+I166+I172+I177+I189,5)</f>
        <v>138982.24</v>
      </c>
      <c r="J190" s="3"/>
      <c r="K190" s="2">
        <f>ROUND(K138+K153+K160+K166+K172+K177+K189,5)</f>
        <v>150296.26</v>
      </c>
      <c r="L190" s="3"/>
      <c r="M190" s="2">
        <f>ROUND(M138+M153+M160+M166+M172+M177+M189,5)</f>
        <v>170247.09</v>
      </c>
      <c r="N190" s="3"/>
      <c r="O190" s="2">
        <f>ROUND(O138+O153+O160+O166+O172+O177+O189,5)</f>
        <v>170139.54</v>
      </c>
      <c r="P190" s="3"/>
      <c r="Q190" s="2">
        <f>ROUND(Q138+Q153+Q160+Q166+Q172+Q177+Q189,5)</f>
        <v>171459.37</v>
      </c>
      <c r="R190" s="3"/>
      <c r="S190" s="2">
        <f>ROUND(S138+S153+S160+S166+S172+S177+S189,5)</f>
        <v>257361.04</v>
      </c>
      <c r="T190" s="3"/>
      <c r="U190" s="2">
        <f>ROUND(U138+U153+U160+U166+U172+U177+U189,5)</f>
        <v>133813.26999999999</v>
      </c>
      <c r="V190" s="3"/>
      <c r="W190" s="2">
        <f>ROUND(W138+W153+W160+W166+W172+W177+W189,5)</f>
        <v>150142.43</v>
      </c>
      <c r="X190" s="3"/>
      <c r="Y190" s="2">
        <f>ROUND(Y138+Y153+Y160+Y166+Y172+Y177+Y189,5)</f>
        <v>130838.47</v>
      </c>
      <c r="Z190" s="3"/>
      <c r="AA190" s="2">
        <f>ROUND(AA138+AA153+AA160+AA166+AA172+AA177+AA189,5)</f>
        <v>166808.34</v>
      </c>
      <c r="AB190" s="3"/>
      <c r="AC190" s="2">
        <f>ROUND(AC138+AC153+AC160+AC166+AC172+AC177+AC189,5)</f>
        <v>180508.34</v>
      </c>
      <c r="AD190" s="3"/>
      <c r="AE190" s="2">
        <f>ROUND(AE138+AE153+AE160+AE166+AE172+AE177+AE189,5)</f>
        <v>259595.5</v>
      </c>
      <c r="AF190" s="3"/>
      <c r="AG190" s="2">
        <f>ROUND(AG138+AG153+AG160+AG166+AG172+AG177+AG189,5)</f>
        <v>1994989.67</v>
      </c>
      <c r="AH190" s="3"/>
      <c r="AI190" s="2">
        <f>ROUND(AI138+AI153+AI160+AI166+AI172+AI177+AI189,5)</f>
        <v>1874539</v>
      </c>
      <c r="AJ190" s="3"/>
      <c r="AK190" s="13">
        <f>ROUND(AK138+AK153+AK160+AK166+AK172+AK177+AK189,5)</f>
        <v>120450.67</v>
      </c>
    </row>
    <row r="191" spans="1:37" x14ac:dyDescent="0.25">
      <c r="A191" s="1"/>
      <c r="B191" s="1"/>
      <c r="C191" s="1"/>
      <c r="D191" s="1"/>
      <c r="E191" s="1" t="s">
        <v>191</v>
      </c>
      <c r="F191" s="1"/>
      <c r="G191" s="1"/>
      <c r="H191" s="1"/>
      <c r="I191" s="2"/>
      <c r="J191" s="3"/>
      <c r="K191" s="2"/>
      <c r="L191" s="3"/>
      <c r="M191" s="2"/>
      <c r="N191" s="3"/>
      <c r="O191" s="2"/>
      <c r="P191" s="3"/>
      <c r="Q191" s="2"/>
      <c r="R191" s="3"/>
      <c r="S191" s="2"/>
      <c r="T191" s="3"/>
      <c r="U191" s="2"/>
      <c r="V191" s="3"/>
      <c r="W191" s="2"/>
      <c r="X191" s="3"/>
      <c r="Y191" s="2"/>
      <c r="Z191" s="3"/>
      <c r="AA191" s="2"/>
      <c r="AB191" s="3"/>
      <c r="AC191" s="2"/>
      <c r="AD191" s="3"/>
      <c r="AE191" s="2"/>
      <c r="AF191" s="3"/>
      <c r="AG191" s="2"/>
      <c r="AH191" s="3"/>
      <c r="AI191" s="2"/>
      <c r="AJ191" s="3"/>
      <c r="AK191" s="13"/>
    </row>
    <row r="192" spans="1:37" x14ac:dyDescent="0.25">
      <c r="A192" s="1"/>
      <c r="B192" s="1"/>
      <c r="C192" s="1"/>
      <c r="D192" s="1"/>
      <c r="E192" s="1"/>
      <c r="F192" s="1" t="s">
        <v>192</v>
      </c>
      <c r="G192" s="1"/>
      <c r="H192" s="1"/>
      <c r="I192" s="2"/>
      <c r="J192" s="3"/>
      <c r="K192" s="2"/>
      <c r="L192" s="3"/>
      <c r="M192" s="2"/>
      <c r="N192" s="3"/>
      <c r="O192" s="2"/>
      <c r="P192" s="3"/>
      <c r="Q192" s="2"/>
      <c r="R192" s="3"/>
      <c r="S192" s="2"/>
      <c r="T192" s="3"/>
      <c r="U192" s="2"/>
      <c r="V192" s="3"/>
      <c r="W192" s="2"/>
      <c r="X192" s="3"/>
      <c r="Y192" s="2"/>
      <c r="Z192" s="3"/>
      <c r="AA192" s="2"/>
      <c r="AB192" s="3"/>
      <c r="AC192" s="2"/>
      <c r="AD192" s="3"/>
      <c r="AE192" s="2"/>
      <c r="AF192" s="3"/>
      <c r="AG192" s="2"/>
      <c r="AH192" s="3"/>
      <c r="AI192" s="2"/>
      <c r="AJ192" s="3"/>
      <c r="AK192" s="13"/>
    </row>
    <row r="193" spans="1:37" x14ac:dyDescent="0.25">
      <c r="A193" s="1"/>
      <c r="B193" s="1"/>
      <c r="C193" s="1"/>
      <c r="D193" s="1"/>
      <c r="E193" s="1"/>
      <c r="F193" s="1"/>
      <c r="G193" s="1" t="s">
        <v>193</v>
      </c>
      <c r="H193" s="1"/>
      <c r="I193" s="2">
        <v>7106.3</v>
      </c>
      <c r="J193" s="3"/>
      <c r="K193" s="2">
        <v>7862.56</v>
      </c>
      <c r="L193" s="3"/>
      <c r="M193" s="2">
        <v>7113.42</v>
      </c>
      <c r="N193" s="3"/>
      <c r="O193" s="2">
        <v>7519.76</v>
      </c>
      <c r="P193" s="3"/>
      <c r="Q193" s="2">
        <v>7169.74</v>
      </c>
      <c r="R193" s="3"/>
      <c r="S193" s="2">
        <v>10199.25</v>
      </c>
      <c r="T193" s="3"/>
      <c r="U193" s="2">
        <v>7606.36</v>
      </c>
      <c r="V193" s="3"/>
      <c r="W193" s="2">
        <v>7197.7</v>
      </c>
      <c r="X193" s="3"/>
      <c r="Y193" s="2">
        <v>8000</v>
      </c>
      <c r="Z193" s="3"/>
      <c r="AA193" s="2">
        <v>8000</v>
      </c>
      <c r="AB193" s="3"/>
      <c r="AC193" s="2">
        <v>8000</v>
      </c>
      <c r="AD193" s="3"/>
      <c r="AE193" s="2">
        <f>4000*3</f>
        <v>12000</v>
      </c>
      <c r="AF193" s="3"/>
      <c r="AG193" s="2">
        <f t="shared" ref="AG193:AG198" si="25">ROUND(SUM(I193:AE193),5)</f>
        <v>97775.09</v>
      </c>
      <c r="AH193" s="3"/>
      <c r="AI193" s="2">
        <v>91000</v>
      </c>
      <c r="AJ193" s="3"/>
      <c r="AK193" s="13">
        <f t="shared" ref="AK193:AK198" si="26">+AG193-AI193</f>
        <v>6775.0899999999965</v>
      </c>
    </row>
    <row r="194" spans="1:37" x14ac:dyDescent="0.25">
      <c r="A194" s="1"/>
      <c r="B194" s="1"/>
      <c r="C194" s="1"/>
      <c r="D194" s="1"/>
      <c r="E194" s="1"/>
      <c r="F194" s="1"/>
      <c r="G194" s="1" t="s">
        <v>194</v>
      </c>
      <c r="H194" s="1"/>
      <c r="I194" s="2">
        <v>593.75</v>
      </c>
      <c r="J194" s="3"/>
      <c r="K194" s="2">
        <v>757.79</v>
      </c>
      <c r="L194" s="3"/>
      <c r="M194" s="2">
        <v>544.16999999999996</v>
      </c>
      <c r="N194" s="3"/>
      <c r="O194" s="2">
        <v>556.13</v>
      </c>
      <c r="P194" s="3"/>
      <c r="Q194" s="2">
        <v>548.49</v>
      </c>
      <c r="R194" s="3"/>
      <c r="S194" s="2">
        <v>795.53</v>
      </c>
      <c r="T194" s="3"/>
      <c r="U194" s="2">
        <v>581.88</v>
      </c>
      <c r="V194" s="3"/>
      <c r="W194" s="2">
        <v>550.64</v>
      </c>
      <c r="X194" s="3"/>
      <c r="Y194" s="2">
        <f>+Y193*0.0725</f>
        <v>580</v>
      </c>
      <c r="Z194" s="3"/>
      <c r="AA194" s="2">
        <f>+AA193*0.0725</f>
        <v>580</v>
      </c>
      <c r="AB194" s="3"/>
      <c r="AC194" s="2">
        <f>+AC193*0.0725</f>
        <v>580</v>
      </c>
      <c r="AD194" s="3"/>
      <c r="AE194" s="2">
        <f>+AE193*0.0725</f>
        <v>869.99999999999989</v>
      </c>
      <c r="AF194" s="3"/>
      <c r="AG194" s="2">
        <f t="shared" si="25"/>
        <v>7538.38</v>
      </c>
      <c r="AH194" s="3"/>
      <c r="AI194" s="2">
        <v>6962</v>
      </c>
      <c r="AJ194" s="3"/>
      <c r="AK194" s="13">
        <f t="shared" si="26"/>
        <v>576.38000000000011</v>
      </c>
    </row>
    <row r="195" spans="1:37" x14ac:dyDescent="0.25">
      <c r="A195" s="1"/>
      <c r="B195" s="1"/>
      <c r="C195" s="1"/>
      <c r="D195" s="1"/>
      <c r="E195" s="1"/>
      <c r="F195" s="1"/>
      <c r="G195" s="1" t="s">
        <v>195</v>
      </c>
      <c r="H195" s="1"/>
      <c r="I195" s="2">
        <v>948.37</v>
      </c>
      <c r="J195" s="3"/>
      <c r="K195" s="2">
        <v>948.37</v>
      </c>
      <c r="L195" s="3"/>
      <c r="M195" s="2">
        <v>966.47</v>
      </c>
      <c r="N195" s="3"/>
      <c r="O195" s="2">
        <v>1020.63</v>
      </c>
      <c r="P195" s="3"/>
      <c r="Q195" s="2">
        <v>1020.63</v>
      </c>
      <c r="R195" s="3"/>
      <c r="S195" s="2">
        <v>1020.63</v>
      </c>
      <c r="T195" s="3"/>
      <c r="U195" s="2">
        <v>1020.63</v>
      </c>
      <c r="V195" s="3"/>
      <c r="W195" s="2">
        <v>1979.65</v>
      </c>
      <c r="X195" s="3"/>
      <c r="Y195" s="2">
        <v>1979.65</v>
      </c>
      <c r="Z195" s="3"/>
      <c r="AA195" s="2">
        <v>1979.65</v>
      </c>
      <c r="AB195" s="3"/>
      <c r="AC195" s="2">
        <v>1979.65</v>
      </c>
      <c r="AD195" s="3"/>
      <c r="AE195" s="2">
        <v>1976.65</v>
      </c>
      <c r="AF195" s="3"/>
      <c r="AG195" s="2">
        <f t="shared" si="25"/>
        <v>16840.98</v>
      </c>
      <c r="AH195" s="3"/>
      <c r="AI195" s="2">
        <v>33524</v>
      </c>
      <c r="AJ195" s="3"/>
      <c r="AK195" s="13">
        <f t="shared" si="26"/>
        <v>-16683.02</v>
      </c>
    </row>
    <row r="196" spans="1:37" x14ac:dyDescent="0.25">
      <c r="A196" s="1"/>
      <c r="B196" s="1"/>
      <c r="C196" s="1"/>
      <c r="D196" s="1"/>
      <c r="E196" s="1"/>
      <c r="F196" s="1"/>
      <c r="G196" s="1" t="s">
        <v>196</v>
      </c>
      <c r="H196" s="1"/>
      <c r="I196" s="2">
        <v>129.66999999999999</v>
      </c>
      <c r="J196" s="3"/>
      <c r="K196" s="2">
        <v>145.22</v>
      </c>
      <c r="L196" s="3"/>
      <c r="M196" s="2">
        <v>129.41999999999999</v>
      </c>
      <c r="N196" s="3"/>
      <c r="O196" s="2">
        <v>134.63</v>
      </c>
      <c r="P196" s="3"/>
      <c r="Q196" s="2">
        <v>129.63</v>
      </c>
      <c r="R196" s="3"/>
      <c r="S196" s="2">
        <v>576.4</v>
      </c>
      <c r="T196" s="3"/>
      <c r="U196" s="2">
        <v>132.93</v>
      </c>
      <c r="V196" s="3"/>
      <c r="W196" s="2">
        <v>126</v>
      </c>
      <c r="X196" s="3"/>
      <c r="Y196" s="2">
        <f>+Y193*0.03</f>
        <v>240</v>
      </c>
      <c r="Z196" s="3"/>
      <c r="AA196" s="2">
        <f>+AA193*0.03</f>
        <v>240</v>
      </c>
      <c r="AB196" s="3"/>
      <c r="AC196" s="2">
        <f>+AC193*0.03</f>
        <v>240</v>
      </c>
      <c r="AD196" s="3"/>
      <c r="AE196" s="2">
        <f>+AE193*0.03</f>
        <v>360</v>
      </c>
      <c r="AF196" s="3"/>
      <c r="AG196" s="2">
        <f t="shared" si="25"/>
        <v>2583.9</v>
      </c>
      <c r="AH196" s="3"/>
      <c r="AI196" s="2">
        <v>2730</v>
      </c>
      <c r="AJ196" s="3"/>
      <c r="AK196" s="13">
        <f t="shared" si="26"/>
        <v>-146.09999999999991</v>
      </c>
    </row>
    <row r="197" spans="1:37" x14ac:dyDescent="0.25">
      <c r="A197" s="1"/>
      <c r="B197" s="1"/>
      <c r="C197" s="1"/>
      <c r="D197" s="1"/>
      <c r="E197" s="1"/>
      <c r="F197" s="1"/>
      <c r="G197" s="1" t="s">
        <v>197</v>
      </c>
      <c r="H197" s="1"/>
      <c r="I197" s="2">
        <v>0</v>
      </c>
      <c r="J197" s="3"/>
      <c r="K197" s="2">
        <v>0</v>
      </c>
      <c r="L197" s="3"/>
      <c r="M197" s="2">
        <v>40</v>
      </c>
      <c r="N197" s="3"/>
      <c r="O197" s="2">
        <v>0</v>
      </c>
      <c r="P197" s="3"/>
      <c r="Q197" s="2">
        <v>683.73</v>
      </c>
      <c r="R197" s="3"/>
      <c r="S197" s="2">
        <v>0</v>
      </c>
      <c r="T197" s="3"/>
      <c r="U197" s="2">
        <v>125.9</v>
      </c>
      <c r="V197" s="3"/>
      <c r="W197" s="2">
        <v>209.95</v>
      </c>
      <c r="X197" s="3"/>
      <c r="Y197" s="2">
        <v>132.44999999999999</v>
      </c>
      <c r="Z197" s="3"/>
      <c r="AA197" s="2">
        <v>132.44999999999999</v>
      </c>
      <c r="AB197" s="3"/>
      <c r="AC197" s="2">
        <v>132.44999999999999</v>
      </c>
      <c r="AD197" s="3"/>
      <c r="AE197" s="2">
        <v>132.44999999999999</v>
      </c>
      <c r="AF197" s="3"/>
      <c r="AG197" s="2">
        <f t="shared" si="25"/>
        <v>1589.38</v>
      </c>
      <c r="AH197" s="3"/>
      <c r="AI197" s="2">
        <v>500</v>
      </c>
      <c r="AJ197" s="3"/>
      <c r="AK197" s="13">
        <f t="shared" si="26"/>
        <v>1089.3800000000001</v>
      </c>
    </row>
    <row r="198" spans="1:37" ht="15.75" thickBot="1" x14ac:dyDescent="0.3">
      <c r="A198" s="1"/>
      <c r="B198" s="1"/>
      <c r="C198" s="1"/>
      <c r="D198" s="1"/>
      <c r="E198" s="1"/>
      <c r="F198" s="1"/>
      <c r="G198" s="1" t="s">
        <v>198</v>
      </c>
      <c r="H198" s="1"/>
      <c r="I198" s="4">
        <v>150.78</v>
      </c>
      <c r="J198" s="3"/>
      <c r="K198" s="4">
        <v>150.78</v>
      </c>
      <c r="L198" s="3"/>
      <c r="M198" s="4">
        <v>150.78</v>
      </c>
      <c r="N198" s="3"/>
      <c r="O198" s="4">
        <v>150.78</v>
      </c>
      <c r="P198" s="3"/>
      <c r="Q198" s="4">
        <v>150.78</v>
      </c>
      <c r="R198" s="3"/>
      <c r="S198" s="4">
        <v>162.59</v>
      </c>
      <c r="T198" s="3"/>
      <c r="U198" s="4">
        <v>162.59</v>
      </c>
      <c r="V198" s="3"/>
      <c r="W198" s="4">
        <v>162.59</v>
      </c>
      <c r="X198" s="3"/>
      <c r="Y198" s="4">
        <v>162.5</v>
      </c>
      <c r="Z198" s="3"/>
      <c r="AA198" s="4">
        <v>162.5</v>
      </c>
      <c r="AB198" s="3"/>
      <c r="AC198" s="4">
        <v>162.5</v>
      </c>
      <c r="AD198" s="3"/>
      <c r="AE198" s="4">
        <v>162.5</v>
      </c>
      <c r="AF198" s="3"/>
      <c r="AG198" s="4">
        <f t="shared" si="25"/>
        <v>1891.67</v>
      </c>
      <c r="AH198" s="3"/>
      <c r="AI198" s="4">
        <v>5678</v>
      </c>
      <c r="AJ198" s="3"/>
      <c r="AK198" s="23">
        <f t="shared" si="26"/>
        <v>-3786.33</v>
      </c>
    </row>
    <row r="199" spans="1:37" x14ac:dyDescent="0.25">
      <c r="A199" s="1"/>
      <c r="B199" s="1"/>
      <c r="C199" s="1"/>
      <c r="D199" s="1"/>
      <c r="E199" s="1"/>
      <c r="F199" s="1" t="s">
        <v>199</v>
      </c>
      <c r="G199" s="1"/>
      <c r="H199" s="1"/>
      <c r="I199" s="2">
        <f>ROUND(SUM(I192:I198),5)</f>
        <v>8928.8700000000008</v>
      </c>
      <c r="J199" s="3"/>
      <c r="K199" s="2">
        <f>ROUND(SUM(K192:K198),5)</f>
        <v>9864.7199999999993</v>
      </c>
      <c r="L199" s="3"/>
      <c r="M199" s="2">
        <f>ROUND(SUM(M192:M198),5)</f>
        <v>8944.26</v>
      </c>
      <c r="N199" s="3"/>
      <c r="O199" s="2">
        <f>ROUND(SUM(O192:O198),5)</f>
        <v>9381.93</v>
      </c>
      <c r="P199" s="3"/>
      <c r="Q199" s="2">
        <f>ROUND(SUM(Q192:Q198),5)</f>
        <v>9703</v>
      </c>
      <c r="R199" s="3"/>
      <c r="S199" s="2">
        <f>ROUND(SUM(S192:S198),5)</f>
        <v>12754.4</v>
      </c>
      <c r="T199" s="3"/>
      <c r="U199" s="2">
        <f>ROUND(SUM(U192:U198),5)</f>
        <v>9630.2900000000009</v>
      </c>
      <c r="V199" s="3"/>
      <c r="W199" s="2">
        <f>ROUND(SUM(W192:W198),5)</f>
        <v>10226.530000000001</v>
      </c>
      <c r="X199" s="3"/>
      <c r="Y199" s="2">
        <f>ROUND(SUM(Y192:Y198),5)</f>
        <v>11094.6</v>
      </c>
      <c r="Z199" s="3"/>
      <c r="AA199" s="2">
        <f>ROUND(SUM(AA192:AA198),5)</f>
        <v>11094.6</v>
      </c>
      <c r="AB199" s="3"/>
      <c r="AC199" s="2">
        <f>ROUND(SUM(AC192:AC198),5)</f>
        <v>11094.6</v>
      </c>
      <c r="AD199" s="3"/>
      <c r="AE199" s="2">
        <f>ROUND(SUM(AE192:AE198),5)</f>
        <v>15501.6</v>
      </c>
      <c r="AF199" s="3"/>
      <c r="AG199" s="2">
        <f>ROUND(SUM(AG192:AG198),5)</f>
        <v>128219.4</v>
      </c>
      <c r="AH199" s="3"/>
      <c r="AI199" s="2">
        <f>ROUND(SUM(AI192:AI198),5)</f>
        <v>140394</v>
      </c>
      <c r="AJ199" s="3"/>
      <c r="AK199" s="13">
        <f>ROUND(SUM(AK192:AK198),5)</f>
        <v>-12174.6</v>
      </c>
    </row>
    <row r="200" spans="1:37" x14ac:dyDescent="0.25">
      <c r="A200" s="1"/>
      <c r="B200" s="1"/>
      <c r="C200" s="1"/>
      <c r="D200" s="1"/>
      <c r="E200" s="1"/>
      <c r="F200" s="1" t="s">
        <v>200</v>
      </c>
      <c r="G200" s="1"/>
      <c r="H200" s="1"/>
      <c r="I200" s="2"/>
      <c r="J200" s="3"/>
      <c r="K200" s="2"/>
      <c r="L200" s="3"/>
      <c r="M200" s="2"/>
      <c r="N200" s="3"/>
      <c r="O200" s="2"/>
      <c r="P200" s="3"/>
      <c r="Q200" s="2"/>
      <c r="R200" s="3"/>
      <c r="S200" s="2"/>
      <c r="T200" s="3"/>
      <c r="U200" s="2"/>
      <c r="V200" s="3"/>
      <c r="W200" s="2"/>
      <c r="X200" s="3"/>
      <c r="Y200" s="2"/>
      <c r="Z200" s="3"/>
      <c r="AA200" s="2"/>
      <c r="AB200" s="3"/>
      <c r="AC200" s="2"/>
      <c r="AD200" s="3"/>
      <c r="AE200" s="2"/>
      <c r="AF200" s="3"/>
      <c r="AG200" s="2"/>
      <c r="AH200" s="3"/>
      <c r="AI200" s="2"/>
      <c r="AJ200" s="3"/>
      <c r="AK200" s="13"/>
    </row>
    <row r="201" spans="1:37" x14ac:dyDescent="0.25">
      <c r="A201" s="1"/>
      <c r="B201" s="1"/>
      <c r="C201" s="1"/>
      <c r="D201" s="1"/>
      <c r="E201" s="1"/>
      <c r="F201" s="18"/>
      <c r="G201" s="18" t="s">
        <v>201</v>
      </c>
      <c r="H201" s="18"/>
      <c r="I201" s="19">
        <v>0</v>
      </c>
      <c r="J201" s="20"/>
      <c r="K201" s="19">
        <v>1080.98</v>
      </c>
      <c r="L201" s="20"/>
      <c r="M201" s="19">
        <v>2229.09</v>
      </c>
      <c r="N201" s="20"/>
      <c r="O201" s="19">
        <v>2088.88</v>
      </c>
      <c r="P201" s="20"/>
      <c r="Q201" s="19">
        <v>1541.93</v>
      </c>
      <c r="R201" s="20"/>
      <c r="S201" s="19">
        <v>1631.45</v>
      </c>
      <c r="T201" s="20"/>
      <c r="U201" s="19">
        <v>0</v>
      </c>
      <c r="V201" s="20"/>
      <c r="W201" s="19">
        <v>0</v>
      </c>
      <c r="X201" s="20"/>
      <c r="Y201" s="19">
        <v>0</v>
      </c>
      <c r="Z201" s="20"/>
      <c r="AA201" s="19">
        <v>0</v>
      </c>
      <c r="AB201" s="20"/>
      <c r="AC201" s="19">
        <v>0</v>
      </c>
      <c r="AD201" s="20"/>
      <c r="AE201" s="19">
        <v>0</v>
      </c>
      <c r="AF201" s="20"/>
      <c r="AG201" s="19"/>
      <c r="AH201" s="3"/>
      <c r="AI201" s="2">
        <v>0</v>
      </c>
      <c r="AJ201" s="3"/>
      <c r="AK201" s="13">
        <f t="shared" ref="AK201:AK202" si="27">+AG201-AI201</f>
        <v>0</v>
      </c>
    </row>
    <row r="202" spans="1:37" ht="15.75" thickBot="1" x14ac:dyDescent="0.3">
      <c r="A202" s="1"/>
      <c r="B202" s="1"/>
      <c r="C202" s="1"/>
      <c r="D202" s="1"/>
      <c r="E202" s="1"/>
      <c r="F202" s="18"/>
      <c r="G202" s="18" t="s">
        <v>202</v>
      </c>
      <c r="H202" s="18"/>
      <c r="I202" s="21">
        <v>0</v>
      </c>
      <c r="J202" s="20"/>
      <c r="K202" s="21">
        <v>0</v>
      </c>
      <c r="L202" s="20"/>
      <c r="M202" s="21">
        <v>210.65</v>
      </c>
      <c r="N202" s="20"/>
      <c r="O202" s="21">
        <v>221.02</v>
      </c>
      <c r="P202" s="20"/>
      <c r="Q202" s="21">
        <v>144.75</v>
      </c>
      <c r="R202" s="20"/>
      <c r="S202" s="21">
        <v>130.22999999999999</v>
      </c>
      <c r="T202" s="20"/>
      <c r="U202" s="21">
        <v>0</v>
      </c>
      <c r="V202" s="20"/>
      <c r="W202" s="21">
        <v>0</v>
      </c>
      <c r="X202" s="20"/>
      <c r="Y202" s="21">
        <v>0</v>
      </c>
      <c r="Z202" s="20"/>
      <c r="AA202" s="21">
        <v>0</v>
      </c>
      <c r="AB202" s="20"/>
      <c r="AC202" s="21">
        <v>0</v>
      </c>
      <c r="AD202" s="20"/>
      <c r="AE202" s="21">
        <v>0</v>
      </c>
      <c r="AF202" s="20"/>
      <c r="AG202" s="21"/>
      <c r="AH202" s="3"/>
      <c r="AI202" s="4">
        <v>0</v>
      </c>
      <c r="AJ202" s="3"/>
      <c r="AK202" s="23">
        <f t="shared" si="27"/>
        <v>0</v>
      </c>
    </row>
    <row r="203" spans="1:37" x14ac:dyDescent="0.25">
      <c r="A203" s="1"/>
      <c r="B203" s="1"/>
      <c r="C203" s="1"/>
      <c r="D203" s="1"/>
      <c r="E203" s="1"/>
      <c r="F203" s="18" t="s">
        <v>203</v>
      </c>
      <c r="G203" s="18"/>
      <c r="H203" s="18"/>
      <c r="I203" s="19">
        <f>ROUND(SUM(I200:I202),5)</f>
        <v>0</v>
      </c>
      <c r="J203" s="20"/>
      <c r="K203" s="19">
        <f>ROUND(SUM(K200:K202),5)</f>
        <v>1080.98</v>
      </c>
      <c r="L203" s="20"/>
      <c r="M203" s="19">
        <f>ROUND(SUM(M200:M202),5)</f>
        <v>2439.7399999999998</v>
      </c>
      <c r="N203" s="20"/>
      <c r="O203" s="19">
        <f>ROUND(SUM(O200:O202),5)</f>
        <v>2309.9</v>
      </c>
      <c r="P203" s="20"/>
      <c r="Q203" s="19">
        <f>ROUND(SUM(Q200:Q202),5)</f>
        <v>1686.68</v>
      </c>
      <c r="R203" s="20"/>
      <c r="S203" s="19">
        <f>ROUND(SUM(S200:S202),5)</f>
        <v>1761.68</v>
      </c>
      <c r="T203" s="20"/>
      <c r="U203" s="19">
        <f>ROUND(SUM(U200:U202),5)</f>
        <v>0</v>
      </c>
      <c r="V203" s="20"/>
      <c r="W203" s="19">
        <f>ROUND(SUM(W200:W202),5)</f>
        <v>0</v>
      </c>
      <c r="X203" s="20"/>
      <c r="Y203" s="19">
        <f>ROUND(SUM(Y200:Y202),5)</f>
        <v>0</v>
      </c>
      <c r="Z203" s="20"/>
      <c r="AA203" s="19">
        <f>ROUND(SUM(AA200:AA202),5)</f>
        <v>0</v>
      </c>
      <c r="AB203" s="20"/>
      <c r="AC203" s="19">
        <f>ROUND(SUM(AC200:AC202),5)</f>
        <v>0</v>
      </c>
      <c r="AD203" s="20"/>
      <c r="AE203" s="19">
        <f>ROUND(SUM(AE200:AE202),5)</f>
        <v>0</v>
      </c>
      <c r="AF203" s="20"/>
      <c r="AG203" s="19">
        <f>ROUND(SUM(AG200:AG202),5)</f>
        <v>0</v>
      </c>
      <c r="AH203" s="3"/>
      <c r="AI203" s="2">
        <f>ROUND(SUM(AI200:AI202),5)</f>
        <v>0</v>
      </c>
      <c r="AJ203" s="3"/>
      <c r="AK203" s="13">
        <f>ROUND(SUM(AK200:AK202),5)</f>
        <v>0</v>
      </c>
    </row>
    <row r="204" spans="1:37" x14ac:dyDescent="0.25">
      <c r="A204" s="1"/>
      <c r="B204" s="1"/>
      <c r="C204" s="1"/>
      <c r="D204" s="1"/>
      <c r="E204" s="1"/>
      <c r="F204" s="1" t="s">
        <v>204</v>
      </c>
      <c r="G204" s="1"/>
      <c r="H204" s="1"/>
      <c r="I204" s="2"/>
      <c r="J204" s="3"/>
      <c r="K204" s="2"/>
      <c r="L204" s="3"/>
      <c r="M204" s="2"/>
      <c r="N204" s="3"/>
      <c r="O204" s="2"/>
      <c r="P204" s="3"/>
      <c r="Q204" s="2"/>
      <c r="R204" s="3"/>
      <c r="S204" s="2"/>
      <c r="T204" s="3"/>
      <c r="U204" s="2"/>
      <c r="V204" s="3"/>
      <c r="W204" s="2"/>
      <c r="X204" s="3"/>
      <c r="Y204" s="2"/>
      <c r="Z204" s="3"/>
      <c r="AA204" s="2"/>
      <c r="AB204" s="3"/>
      <c r="AC204" s="2"/>
      <c r="AD204" s="3"/>
      <c r="AE204" s="2"/>
      <c r="AF204" s="3"/>
      <c r="AG204" s="2"/>
      <c r="AH204" s="3"/>
      <c r="AI204" s="2"/>
      <c r="AJ204" s="3"/>
      <c r="AK204" s="13"/>
    </row>
    <row r="205" spans="1:37" x14ac:dyDescent="0.25">
      <c r="A205" s="1"/>
      <c r="B205" s="1"/>
      <c r="C205" s="1"/>
      <c r="D205" s="1"/>
      <c r="E205" s="1"/>
      <c r="F205" s="1"/>
      <c r="G205" s="1" t="s">
        <v>205</v>
      </c>
      <c r="H205" s="1"/>
      <c r="I205" s="2">
        <v>270.23</v>
      </c>
      <c r="J205" s="3"/>
      <c r="K205" s="2">
        <v>12.34</v>
      </c>
      <c r="L205" s="3"/>
      <c r="M205" s="2">
        <v>139.03</v>
      </c>
      <c r="N205" s="3"/>
      <c r="O205" s="2">
        <v>276.81</v>
      </c>
      <c r="P205" s="3"/>
      <c r="Q205" s="2">
        <v>187.71</v>
      </c>
      <c r="R205" s="3"/>
      <c r="S205" s="2">
        <v>120.34</v>
      </c>
      <c r="T205" s="3"/>
      <c r="U205" s="2">
        <v>291.70999999999998</v>
      </c>
      <c r="V205" s="3"/>
      <c r="W205" s="2">
        <v>218.6</v>
      </c>
      <c r="X205" s="3"/>
      <c r="Y205" s="2">
        <v>836.38</v>
      </c>
      <c r="Z205" s="3"/>
      <c r="AA205" s="2">
        <v>836.38</v>
      </c>
      <c r="AB205" s="3"/>
      <c r="AC205" s="2">
        <v>836.38</v>
      </c>
      <c r="AD205" s="3"/>
      <c r="AE205" s="2">
        <v>836.38</v>
      </c>
      <c r="AF205" s="3"/>
      <c r="AG205" s="2">
        <f>ROUND(SUM(I205:AE205),5)</f>
        <v>4862.29</v>
      </c>
      <c r="AH205" s="3"/>
      <c r="AI205" s="2">
        <v>6691</v>
      </c>
      <c r="AJ205" s="3"/>
      <c r="AK205" s="13">
        <f t="shared" ref="AK205:AK206" si="28">+AG205-AI205</f>
        <v>-1828.71</v>
      </c>
    </row>
    <row r="206" spans="1:37" ht="15.75" thickBot="1" x14ac:dyDescent="0.3">
      <c r="A206" s="1"/>
      <c r="B206" s="1"/>
      <c r="C206" s="1"/>
      <c r="D206" s="1"/>
      <c r="E206" s="1"/>
      <c r="F206" s="1"/>
      <c r="G206" s="1" t="s">
        <v>356</v>
      </c>
      <c r="H206" s="1"/>
      <c r="I206" s="4"/>
      <c r="J206" s="3"/>
      <c r="K206" s="4"/>
      <c r="L206" s="3"/>
      <c r="M206" s="4"/>
      <c r="N206" s="3"/>
      <c r="O206" s="4"/>
      <c r="P206" s="3"/>
      <c r="Q206" s="4"/>
      <c r="R206" s="3"/>
      <c r="S206" s="4"/>
      <c r="T206" s="3"/>
      <c r="U206" s="4"/>
      <c r="V206" s="3"/>
      <c r="W206" s="4"/>
      <c r="X206" s="3"/>
      <c r="Y206" s="4"/>
      <c r="Z206" s="3"/>
      <c r="AA206" s="4"/>
      <c r="AB206" s="3"/>
      <c r="AC206" s="4"/>
      <c r="AD206" s="3"/>
      <c r="AE206" s="4"/>
      <c r="AF206" s="3"/>
      <c r="AG206" s="4">
        <f>ROUND(SUM(I206:AE206),5)</f>
        <v>0</v>
      </c>
      <c r="AH206" s="3"/>
      <c r="AI206" s="4">
        <v>1000</v>
      </c>
      <c r="AJ206" s="3"/>
      <c r="AK206" s="23">
        <f t="shared" si="28"/>
        <v>-1000</v>
      </c>
    </row>
    <row r="207" spans="1:37" x14ac:dyDescent="0.25">
      <c r="A207" s="1"/>
      <c r="B207" s="1"/>
      <c r="C207" s="1"/>
      <c r="D207" s="1"/>
      <c r="E207" s="1"/>
      <c r="F207" s="1" t="s">
        <v>206</v>
      </c>
      <c r="G207" s="1"/>
      <c r="H207" s="1"/>
      <c r="I207" s="2">
        <f>ROUND(SUM(I204:I206),5)</f>
        <v>270.23</v>
      </c>
      <c r="J207" s="3"/>
      <c r="K207" s="2">
        <f>ROUND(SUM(K204:K206),5)</f>
        <v>12.34</v>
      </c>
      <c r="L207" s="3"/>
      <c r="M207" s="2">
        <f>ROUND(SUM(M204:M206),5)</f>
        <v>139.03</v>
      </c>
      <c r="N207" s="3"/>
      <c r="O207" s="2">
        <f>ROUND(SUM(O204:O206),5)</f>
        <v>276.81</v>
      </c>
      <c r="P207" s="3"/>
      <c r="Q207" s="2">
        <f>ROUND(SUM(Q204:Q206),5)</f>
        <v>187.71</v>
      </c>
      <c r="R207" s="3"/>
      <c r="S207" s="2">
        <f>ROUND(SUM(S204:S206),5)</f>
        <v>120.34</v>
      </c>
      <c r="T207" s="3"/>
      <c r="U207" s="2">
        <f>ROUND(SUM(U204:U206),5)</f>
        <v>291.70999999999998</v>
      </c>
      <c r="V207" s="3"/>
      <c r="W207" s="2">
        <f>ROUND(SUM(W204:W206),5)</f>
        <v>218.6</v>
      </c>
      <c r="X207" s="3"/>
      <c r="Y207" s="2">
        <f>ROUND(SUM(Y204:Y206),5)</f>
        <v>836.38</v>
      </c>
      <c r="Z207" s="3"/>
      <c r="AA207" s="2">
        <f>ROUND(SUM(AA204:AA206),5)</f>
        <v>836.38</v>
      </c>
      <c r="AB207" s="3"/>
      <c r="AC207" s="2">
        <f>ROUND(SUM(AC204:AC206),5)</f>
        <v>836.38</v>
      </c>
      <c r="AD207" s="3"/>
      <c r="AE207" s="2">
        <f>ROUND(SUM(AE204:AE206),5)</f>
        <v>836.38</v>
      </c>
      <c r="AF207" s="3"/>
      <c r="AG207" s="2">
        <f>ROUND(SUM(AG204:AG206),5)</f>
        <v>4862.29</v>
      </c>
      <c r="AH207" s="3"/>
      <c r="AI207" s="2">
        <f>ROUND(SUM(AI204:AI206),5)</f>
        <v>7691</v>
      </c>
      <c r="AJ207" s="3"/>
      <c r="AK207" s="13">
        <f>ROUND(SUM(AK204:AK206),5)</f>
        <v>-2828.71</v>
      </c>
    </row>
    <row r="208" spans="1:37" x14ac:dyDescent="0.25">
      <c r="A208" s="1"/>
      <c r="B208" s="1"/>
      <c r="C208" s="1"/>
      <c r="D208" s="1"/>
      <c r="E208" s="1"/>
      <c r="F208" s="1" t="s">
        <v>207</v>
      </c>
      <c r="G208" s="1"/>
      <c r="H208" s="1"/>
      <c r="I208" s="2"/>
      <c r="J208" s="3"/>
      <c r="K208" s="2"/>
      <c r="L208" s="3"/>
      <c r="M208" s="2"/>
      <c r="N208" s="3"/>
      <c r="O208" s="2"/>
      <c r="P208" s="3"/>
      <c r="Q208" s="2"/>
      <c r="R208" s="3"/>
      <c r="S208" s="2"/>
      <c r="T208" s="3"/>
      <c r="U208" s="2"/>
      <c r="V208" s="3"/>
      <c r="W208" s="2"/>
      <c r="X208" s="3"/>
      <c r="Y208" s="2"/>
      <c r="Z208" s="3"/>
      <c r="AA208" s="2"/>
      <c r="AB208" s="3"/>
      <c r="AC208" s="2"/>
      <c r="AD208" s="3"/>
      <c r="AE208" s="2"/>
      <c r="AF208" s="3"/>
      <c r="AG208" s="2"/>
      <c r="AH208" s="3"/>
      <c r="AI208" s="2"/>
      <c r="AJ208" s="3"/>
      <c r="AK208" s="13"/>
    </row>
    <row r="209" spans="1:37" x14ac:dyDescent="0.25">
      <c r="A209" s="1"/>
      <c r="B209" s="1"/>
      <c r="C209" s="1"/>
      <c r="D209" s="1"/>
      <c r="E209" s="1"/>
      <c r="F209" s="1"/>
      <c r="G209" s="1" t="s">
        <v>208</v>
      </c>
      <c r="H209" s="1"/>
      <c r="I209" s="2">
        <v>590.46</v>
      </c>
      <c r="J209" s="3"/>
      <c r="K209" s="2">
        <v>614.21</v>
      </c>
      <c r="L209" s="3"/>
      <c r="M209" s="2">
        <v>624.51</v>
      </c>
      <c r="N209" s="3"/>
      <c r="O209" s="2">
        <v>626.08000000000004</v>
      </c>
      <c r="P209" s="3"/>
      <c r="Q209" s="2">
        <v>610.91</v>
      </c>
      <c r="R209" s="3"/>
      <c r="S209" s="2">
        <v>368.61</v>
      </c>
      <c r="T209" s="3"/>
      <c r="U209" s="2">
        <v>628.88</v>
      </c>
      <c r="V209" s="3"/>
      <c r="W209" s="2">
        <v>361.76</v>
      </c>
      <c r="X209" s="3"/>
      <c r="Y209" s="2">
        <v>625</v>
      </c>
      <c r="Z209" s="3"/>
      <c r="AA209" s="2">
        <v>625</v>
      </c>
      <c r="AB209" s="3"/>
      <c r="AC209" s="2">
        <v>625</v>
      </c>
      <c r="AD209" s="3"/>
      <c r="AE209" s="2">
        <v>625</v>
      </c>
      <c r="AF209" s="3"/>
      <c r="AG209" s="2">
        <f>ROUND(SUM(I209:AE209),5)</f>
        <v>6925.42</v>
      </c>
      <c r="AH209" s="3"/>
      <c r="AI209" s="2">
        <v>5000</v>
      </c>
      <c r="AJ209" s="3"/>
      <c r="AK209" s="13">
        <f t="shared" ref="AK209:AK210" si="29">+AG209-AI209</f>
        <v>1925.42</v>
      </c>
    </row>
    <row r="210" spans="1:37" ht="15.75" thickBot="1" x14ac:dyDescent="0.3">
      <c r="A210" s="1"/>
      <c r="B210" s="1"/>
      <c r="C210" s="1"/>
      <c r="D210" s="1"/>
      <c r="E210" s="1"/>
      <c r="F210" s="1"/>
      <c r="G210" s="1" t="s">
        <v>209</v>
      </c>
      <c r="H210" s="1"/>
      <c r="I210" s="4">
        <v>0</v>
      </c>
      <c r="J210" s="3"/>
      <c r="K210" s="4">
        <v>-937.01</v>
      </c>
      <c r="L210" s="3"/>
      <c r="M210" s="4">
        <v>672.06</v>
      </c>
      <c r="N210" s="3"/>
      <c r="O210" s="4">
        <v>202.82</v>
      </c>
      <c r="P210" s="3"/>
      <c r="Q210" s="4">
        <v>0</v>
      </c>
      <c r="R210" s="3"/>
      <c r="S210" s="4">
        <v>0</v>
      </c>
      <c r="T210" s="3"/>
      <c r="U210" s="4">
        <v>0</v>
      </c>
      <c r="V210" s="3"/>
      <c r="W210" s="4">
        <v>52</v>
      </c>
      <c r="X210" s="3"/>
      <c r="Y210" s="4">
        <v>125</v>
      </c>
      <c r="Z210" s="3"/>
      <c r="AA210" s="4">
        <v>125</v>
      </c>
      <c r="AB210" s="3"/>
      <c r="AC210" s="4">
        <v>125</v>
      </c>
      <c r="AD210" s="3"/>
      <c r="AE210" s="4">
        <v>125</v>
      </c>
      <c r="AF210" s="3"/>
      <c r="AG210" s="4">
        <f>ROUND(SUM(I210:AE210),5)</f>
        <v>489.87</v>
      </c>
      <c r="AH210" s="3"/>
      <c r="AI210" s="4">
        <v>1000</v>
      </c>
      <c r="AJ210" s="3"/>
      <c r="AK210" s="23">
        <f t="shared" si="29"/>
        <v>-510.13</v>
      </c>
    </row>
    <row r="211" spans="1:37" x14ac:dyDescent="0.25">
      <c r="A211" s="1"/>
      <c r="B211" s="1"/>
      <c r="C211" s="1"/>
      <c r="D211" s="1"/>
      <c r="E211" s="1"/>
      <c r="F211" s="1" t="s">
        <v>210</v>
      </c>
      <c r="G211" s="1"/>
      <c r="H211" s="1"/>
      <c r="I211" s="2">
        <f>ROUND(SUM(I208:I210),5)</f>
        <v>590.46</v>
      </c>
      <c r="J211" s="3"/>
      <c r="K211" s="2">
        <f>ROUND(SUM(K208:K210),5)</f>
        <v>-322.8</v>
      </c>
      <c r="L211" s="3"/>
      <c r="M211" s="2">
        <f>ROUND(SUM(M208:M210),5)</f>
        <v>1296.57</v>
      </c>
      <c r="N211" s="3"/>
      <c r="O211" s="2">
        <f>ROUND(SUM(O208:O210),5)</f>
        <v>828.9</v>
      </c>
      <c r="P211" s="3"/>
      <c r="Q211" s="2">
        <f>ROUND(SUM(Q208:Q210),5)</f>
        <v>610.91</v>
      </c>
      <c r="R211" s="3"/>
      <c r="S211" s="2">
        <f>ROUND(SUM(S208:S210),5)</f>
        <v>368.61</v>
      </c>
      <c r="T211" s="3"/>
      <c r="U211" s="2">
        <f>ROUND(SUM(U208:U210),5)</f>
        <v>628.88</v>
      </c>
      <c r="V211" s="3"/>
      <c r="W211" s="2">
        <f>ROUND(SUM(W208:W210),5)</f>
        <v>413.76</v>
      </c>
      <c r="X211" s="3"/>
      <c r="Y211" s="2">
        <f>ROUND(SUM(Y208:Y210),5)</f>
        <v>750</v>
      </c>
      <c r="Z211" s="3"/>
      <c r="AA211" s="2">
        <f>ROUND(SUM(AA208:AA210),5)</f>
        <v>750</v>
      </c>
      <c r="AB211" s="3"/>
      <c r="AC211" s="2">
        <f>ROUND(SUM(AC208:AC210),5)</f>
        <v>750</v>
      </c>
      <c r="AD211" s="3"/>
      <c r="AE211" s="2">
        <f>ROUND(SUM(AE208:AE210),5)</f>
        <v>750</v>
      </c>
      <c r="AF211" s="3"/>
      <c r="AG211" s="2">
        <f>ROUND(SUM(AG208:AG210),5)</f>
        <v>7415.29</v>
      </c>
      <c r="AH211" s="3"/>
      <c r="AI211" s="2">
        <f>ROUND(SUM(AI208:AI210),5)</f>
        <v>6000</v>
      </c>
      <c r="AJ211" s="3"/>
      <c r="AK211" s="13">
        <f>ROUND(SUM(AK208:AK210),5)</f>
        <v>1415.29</v>
      </c>
    </row>
    <row r="212" spans="1:37" x14ac:dyDescent="0.25">
      <c r="A212" s="1"/>
      <c r="B212" s="1"/>
      <c r="C212" s="1"/>
      <c r="D212" s="1"/>
      <c r="E212" s="1"/>
      <c r="F212" s="1" t="s">
        <v>211</v>
      </c>
      <c r="G212" s="1"/>
      <c r="H212" s="1"/>
      <c r="I212" s="2"/>
      <c r="J212" s="3"/>
      <c r="K212" s="2"/>
      <c r="L212" s="3"/>
      <c r="M212" s="2"/>
      <c r="N212" s="3"/>
      <c r="O212" s="2"/>
      <c r="P212" s="3"/>
      <c r="Q212" s="2"/>
      <c r="R212" s="3"/>
      <c r="S212" s="2"/>
      <c r="T212" s="3"/>
      <c r="U212" s="2"/>
      <c r="V212" s="3"/>
      <c r="W212" s="2"/>
      <c r="X212" s="3"/>
      <c r="Y212" s="2"/>
      <c r="Z212" s="3"/>
      <c r="AA212" s="2"/>
      <c r="AB212" s="3"/>
      <c r="AC212" s="2"/>
      <c r="AD212" s="3"/>
      <c r="AE212" s="2"/>
      <c r="AF212" s="3"/>
      <c r="AG212" s="2"/>
      <c r="AH212" s="3"/>
      <c r="AI212" s="2"/>
      <c r="AJ212" s="3"/>
      <c r="AK212" s="13"/>
    </row>
    <row r="213" spans="1:37" x14ac:dyDescent="0.25">
      <c r="A213" s="1"/>
      <c r="B213" s="1"/>
      <c r="C213" s="1"/>
      <c r="D213" s="1"/>
      <c r="E213" s="1"/>
      <c r="F213" s="1"/>
      <c r="G213" s="1" t="s">
        <v>212</v>
      </c>
      <c r="H213" s="1"/>
      <c r="I213" s="2">
        <v>1174.24</v>
      </c>
      <c r="J213" s="3"/>
      <c r="K213" s="2">
        <v>174.04</v>
      </c>
      <c r="L213" s="3"/>
      <c r="M213" s="2">
        <v>1624.91</v>
      </c>
      <c r="N213" s="3"/>
      <c r="O213" s="2">
        <v>259.95</v>
      </c>
      <c r="P213" s="3"/>
      <c r="Q213" s="2">
        <v>555.72</v>
      </c>
      <c r="R213" s="3"/>
      <c r="S213" s="2">
        <v>386.36</v>
      </c>
      <c r="T213" s="3"/>
      <c r="U213" s="2">
        <v>-1064.6500000000001</v>
      </c>
      <c r="V213" s="3"/>
      <c r="W213" s="2">
        <v>568.74</v>
      </c>
      <c r="X213" s="3"/>
      <c r="Y213" s="2">
        <v>625</v>
      </c>
      <c r="Z213" s="3"/>
      <c r="AA213" s="2">
        <v>625</v>
      </c>
      <c r="AB213" s="3"/>
      <c r="AC213" s="2">
        <v>625</v>
      </c>
      <c r="AD213" s="3"/>
      <c r="AE213" s="2">
        <v>625</v>
      </c>
      <c r="AF213" s="3"/>
      <c r="AG213" s="2">
        <f>ROUND(SUM(I213:AE213),5)</f>
        <v>6179.31</v>
      </c>
      <c r="AH213" s="3"/>
      <c r="AI213" s="2">
        <v>5000</v>
      </c>
      <c r="AJ213" s="3"/>
      <c r="AK213" s="13">
        <f t="shared" ref="AK213:AK216" si="30">+AG213-AI213</f>
        <v>1179.3100000000004</v>
      </c>
    </row>
    <row r="214" spans="1:37" x14ac:dyDescent="0.25">
      <c r="A214" s="1"/>
      <c r="B214" s="1"/>
      <c r="C214" s="1"/>
      <c r="D214" s="1"/>
      <c r="E214" s="1"/>
      <c r="F214" s="1"/>
      <c r="G214" s="1" t="s">
        <v>213</v>
      </c>
      <c r="H214" s="1"/>
      <c r="I214" s="2">
        <v>0</v>
      </c>
      <c r="J214" s="3"/>
      <c r="K214" s="2">
        <v>0</v>
      </c>
      <c r="L214" s="3"/>
      <c r="M214" s="2">
        <v>26.98</v>
      </c>
      <c r="N214" s="3"/>
      <c r="O214" s="2">
        <v>0</v>
      </c>
      <c r="P214" s="3"/>
      <c r="Q214" s="2">
        <v>74.510000000000005</v>
      </c>
      <c r="R214" s="3"/>
      <c r="S214" s="2">
        <v>0</v>
      </c>
      <c r="T214" s="3"/>
      <c r="U214" s="2">
        <v>0</v>
      </c>
      <c r="V214" s="3"/>
      <c r="W214" s="2">
        <v>17.170000000000002</v>
      </c>
      <c r="X214" s="3"/>
      <c r="Y214" s="2">
        <v>18.75</v>
      </c>
      <c r="Z214" s="3"/>
      <c r="AA214" s="2">
        <v>18.75</v>
      </c>
      <c r="AB214" s="3"/>
      <c r="AC214" s="2">
        <v>18.75</v>
      </c>
      <c r="AD214" s="3"/>
      <c r="AE214" s="2">
        <v>18.75</v>
      </c>
      <c r="AF214" s="3"/>
      <c r="AG214" s="2">
        <f>ROUND(SUM(I214:AE214),5)</f>
        <v>193.66</v>
      </c>
      <c r="AH214" s="3"/>
      <c r="AI214" s="2">
        <v>150</v>
      </c>
      <c r="AJ214" s="3"/>
      <c r="AK214" s="13">
        <f t="shared" si="30"/>
        <v>43.66</v>
      </c>
    </row>
    <row r="215" spans="1:37" x14ac:dyDescent="0.25">
      <c r="A215" s="1"/>
      <c r="B215" s="1"/>
      <c r="C215" s="1"/>
      <c r="D215" s="1"/>
      <c r="E215" s="1"/>
      <c r="F215" s="1"/>
      <c r="G215" s="1" t="s">
        <v>214</v>
      </c>
      <c r="H215" s="1"/>
      <c r="I215" s="2">
        <v>0</v>
      </c>
      <c r="J215" s="3"/>
      <c r="K215" s="2">
        <v>0</v>
      </c>
      <c r="L215" s="3"/>
      <c r="M215" s="2">
        <v>0</v>
      </c>
      <c r="N215" s="3"/>
      <c r="O215" s="2">
        <v>117.44</v>
      </c>
      <c r="P215" s="3"/>
      <c r="Q215" s="2">
        <v>69.98</v>
      </c>
      <c r="R215" s="3"/>
      <c r="S215" s="2">
        <v>0</v>
      </c>
      <c r="T215" s="3"/>
      <c r="U215" s="2">
        <v>35.99</v>
      </c>
      <c r="V215" s="3"/>
      <c r="W215" s="2">
        <v>147.49</v>
      </c>
      <c r="X215" s="3"/>
      <c r="Y215" s="2">
        <v>625</v>
      </c>
      <c r="Z215" s="3"/>
      <c r="AA215" s="2">
        <v>625</v>
      </c>
      <c r="AB215" s="3"/>
      <c r="AC215" s="2">
        <v>625</v>
      </c>
      <c r="AD215" s="3"/>
      <c r="AE215" s="2">
        <v>625</v>
      </c>
      <c r="AF215" s="3"/>
      <c r="AG215" s="2">
        <f>ROUND(SUM(I215:AE215),5)</f>
        <v>2870.9</v>
      </c>
      <c r="AH215" s="3"/>
      <c r="AI215" s="2">
        <v>5000</v>
      </c>
      <c r="AJ215" s="3"/>
      <c r="AK215" s="13">
        <f t="shared" si="30"/>
        <v>-2129.1</v>
      </c>
    </row>
    <row r="216" spans="1:37" ht="15.75" thickBot="1" x14ac:dyDescent="0.3">
      <c r="A216" s="1"/>
      <c r="B216" s="1"/>
      <c r="C216" s="1"/>
      <c r="D216" s="1"/>
      <c r="E216" s="1"/>
      <c r="F216" s="18"/>
      <c r="G216" s="18" t="s">
        <v>215</v>
      </c>
      <c r="H216" s="18"/>
      <c r="I216" s="19">
        <v>0</v>
      </c>
      <c r="J216" s="20"/>
      <c r="K216" s="19">
        <v>0</v>
      </c>
      <c r="L216" s="20"/>
      <c r="M216" s="19">
        <v>0</v>
      </c>
      <c r="N216" s="20"/>
      <c r="O216" s="19">
        <v>0</v>
      </c>
      <c r="P216" s="20"/>
      <c r="Q216" s="19">
        <v>0</v>
      </c>
      <c r="R216" s="20"/>
      <c r="S216" s="19">
        <v>0</v>
      </c>
      <c r="T216" s="20"/>
      <c r="U216" s="19">
        <v>1099.98</v>
      </c>
      <c r="V216" s="20"/>
      <c r="W216" s="19">
        <v>0</v>
      </c>
      <c r="X216" s="20"/>
      <c r="Y216" s="19">
        <v>0</v>
      </c>
      <c r="Z216" s="20"/>
      <c r="AA216" s="19">
        <v>0</v>
      </c>
      <c r="AB216" s="20"/>
      <c r="AC216" s="19">
        <v>0</v>
      </c>
      <c r="AD216" s="20"/>
      <c r="AE216" s="19">
        <v>0</v>
      </c>
      <c r="AF216" s="20"/>
      <c r="AG216" s="19"/>
      <c r="AH216" s="3"/>
      <c r="AI216" s="2">
        <v>0</v>
      </c>
      <c r="AJ216" s="3"/>
      <c r="AK216" s="13">
        <f t="shared" si="30"/>
        <v>0</v>
      </c>
    </row>
    <row r="217" spans="1:37" ht="15.75" thickBot="1" x14ac:dyDescent="0.3">
      <c r="A217" s="1"/>
      <c r="B217" s="1"/>
      <c r="C217" s="1"/>
      <c r="D217" s="1"/>
      <c r="E217" s="1"/>
      <c r="F217" s="1" t="s">
        <v>216</v>
      </c>
      <c r="G217" s="1"/>
      <c r="H217" s="1"/>
      <c r="I217" s="5">
        <f>ROUND(SUM(I212:I216),5)</f>
        <v>1174.24</v>
      </c>
      <c r="J217" s="3"/>
      <c r="K217" s="5">
        <f>ROUND(SUM(K212:K216),5)</f>
        <v>174.04</v>
      </c>
      <c r="L217" s="3"/>
      <c r="M217" s="5">
        <f>ROUND(SUM(M212:M216),5)</f>
        <v>1651.89</v>
      </c>
      <c r="N217" s="3"/>
      <c r="O217" s="5">
        <f>ROUND(SUM(O212:O216),5)</f>
        <v>377.39</v>
      </c>
      <c r="P217" s="3"/>
      <c r="Q217" s="5">
        <f>ROUND(SUM(Q212:Q216),5)</f>
        <v>700.21</v>
      </c>
      <c r="R217" s="3"/>
      <c r="S217" s="5">
        <f>ROUND(SUM(S212:S216),5)</f>
        <v>386.36</v>
      </c>
      <c r="T217" s="3"/>
      <c r="U217" s="5">
        <f>ROUND(SUM(U212:U216),5)</f>
        <v>71.319999999999993</v>
      </c>
      <c r="V217" s="3"/>
      <c r="W217" s="5">
        <f>ROUND(SUM(W212:W216),5)</f>
        <v>733.4</v>
      </c>
      <c r="X217" s="3"/>
      <c r="Y217" s="5">
        <f>ROUND(SUM(Y212:Y216),5)</f>
        <v>1268.75</v>
      </c>
      <c r="Z217" s="3"/>
      <c r="AA217" s="5">
        <f>ROUND(SUM(AA212:AA216),5)</f>
        <v>1268.75</v>
      </c>
      <c r="AB217" s="3"/>
      <c r="AC217" s="5">
        <f>ROUND(SUM(AC212:AC216),5)</f>
        <v>1268.75</v>
      </c>
      <c r="AD217" s="3"/>
      <c r="AE217" s="5">
        <f>ROUND(SUM(AE212:AE216),5)</f>
        <v>1268.75</v>
      </c>
      <c r="AF217" s="3"/>
      <c r="AG217" s="5">
        <f>ROUND(SUM(AG212:AG216),5)</f>
        <v>9243.8700000000008</v>
      </c>
      <c r="AH217" s="3"/>
      <c r="AI217" s="5">
        <f>ROUND(SUM(AI212:AI216),5)</f>
        <v>10150</v>
      </c>
      <c r="AJ217" s="3"/>
      <c r="AK217" s="24">
        <f>ROUND(SUM(AK212:AK216),5)</f>
        <v>-906.13</v>
      </c>
    </row>
    <row r="218" spans="1:37" x14ac:dyDescent="0.25">
      <c r="A218" s="1"/>
      <c r="B218" s="1"/>
      <c r="C218" s="1"/>
      <c r="D218" s="1"/>
      <c r="E218" s="1" t="s">
        <v>217</v>
      </c>
      <c r="F218" s="1"/>
      <c r="G218" s="1"/>
      <c r="H218" s="1"/>
      <c r="I218" s="2">
        <f>ROUND(I191+I199+I203+I207+I211+I217,5)</f>
        <v>10963.8</v>
      </c>
      <c r="J218" s="3"/>
      <c r="K218" s="2">
        <f>ROUND(K191+K199+K203+K207+K211+K217,5)</f>
        <v>10809.28</v>
      </c>
      <c r="L218" s="3"/>
      <c r="M218" s="2">
        <f>ROUND(M191+M199+M203+M207+M211+M217,5)</f>
        <v>14471.49</v>
      </c>
      <c r="N218" s="3"/>
      <c r="O218" s="2">
        <f>ROUND(O191+O199+O203+O207+O211+O217,5)</f>
        <v>13174.93</v>
      </c>
      <c r="P218" s="3"/>
      <c r="Q218" s="2">
        <f>ROUND(Q191+Q199+Q203+Q207+Q211+Q217,5)</f>
        <v>12888.51</v>
      </c>
      <c r="R218" s="3"/>
      <c r="S218" s="2">
        <f>ROUND(S191+S199+S203+S207+S211+S217,5)</f>
        <v>15391.39</v>
      </c>
      <c r="T218" s="3"/>
      <c r="U218" s="2">
        <f>ROUND(U191+U199+U203+U207+U211+U217,5)</f>
        <v>10622.2</v>
      </c>
      <c r="V218" s="3"/>
      <c r="W218" s="2">
        <f>ROUND(W191+W199+W203+W207+W211+W217,5)</f>
        <v>11592.29</v>
      </c>
      <c r="X218" s="3"/>
      <c r="Y218" s="2">
        <f>ROUND(Y191+Y199+Y203+Y207+Y211+Y217,5)</f>
        <v>13949.73</v>
      </c>
      <c r="Z218" s="3"/>
      <c r="AA218" s="2">
        <f>ROUND(AA191+AA199+AA203+AA207+AA211+AA217,5)</f>
        <v>13949.73</v>
      </c>
      <c r="AB218" s="3"/>
      <c r="AC218" s="2">
        <f>ROUND(AC191+AC199+AC203+AC207+AC211+AC217,5)</f>
        <v>13949.73</v>
      </c>
      <c r="AD218" s="3"/>
      <c r="AE218" s="2">
        <f>ROUND(AE191+AE199+AE203+AE207+AE211+AE217,5)</f>
        <v>18356.73</v>
      </c>
      <c r="AF218" s="3"/>
      <c r="AG218" s="2">
        <f>ROUND(AG191+AG199+AG203+AG207+AG211+AG217,5)</f>
        <v>149740.85</v>
      </c>
      <c r="AH218" s="3"/>
      <c r="AI218" s="2">
        <f>ROUND(AI191+AI199+AI203+AI207+AI211+AI217,5)</f>
        <v>164235</v>
      </c>
      <c r="AJ218" s="3"/>
      <c r="AK218" s="13">
        <f>ROUND(AK191+AK199+AK203+AK207+AK211+AK217,5)</f>
        <v>-14494.15</v>
      </c>
    </row>
    <row r="219" spans="1:37" x14ac:dyDescent="0.25">
      <c r="A219" s="1"/>
      <c r="B219" s="1"/>
      <c r="C219" s="1"/>
      <c r="D219" s="1"/>
      <c r="E219" s="1" t="s">
        <v>218</v>
      </c>
      <c r="F219" s="1"/>
      <c r="G219" s="1"/>
      <c r="H219" s="1"/>
      <c r="I219" s="2"/>
      <c r="J219" s="3"/>
      <c r="K219" s="2"/>
      <c r="L219" s="3"/>
      <c r="M219" s="2"/>
      <c r="N219" s="3"/>
      <c r="O219" s="2"/>
      <c r="P219" s="3"/>
      <c r="Q219" s="2"/>
      <c r="R219" s="3"/>
      <c r="S219" s="2"/>
      <c r="T219" s="3"/>
      <c r="U219" s="2"/>
      <c r="V219" s="3"/>
      <c r="W219" s="2"/>
      <c r="X219" s="3"/>
      <c r="Y219" s="2"/>
      <c r="Z219" s="3"/>
      <c r="AA219" s="2"/>
      <c r="AB219" s="3"/>
      <c r="AC219" s="2"/>
      <c r="AD219" s="3"/>
      <c r="AE219" s="2"/>
      <c r="AF219" s="3"/>
      <c r="AG219" s="2"/>
      <c r="AH219" s="3"/>
      <c r="AI219" s="2"/>
      <c r="AJ219" s="3"/>
      <c r="AK219" s="13"/>
    </row>
    <row r="220" spans="1:37" x14ac:dyDescent="0.25">
      <c r="A220" s="1"/>
      <c r="B220" s="1"/>
      <c r="C220" s="1"/>
      <c r="D220" s="1"/>
      <c r="E220" s="1"/>
      <c r="F220" s="1" t="s">
        <v>219</v>
      </c>
      <c r="G220" s="1"/>
      <c r="H220" s="1"/>
      <c r="I220" s="2"/>
      <c r="J220" s="3"/>
      <c r="K220" s="2"/>
      <c r="L220" s="3"/>
      <c r="M220" s="2"/>
      <c r="N220" s="3"/>
      <c r="O220" s="2"/>
      <c r="P220" s="3"/>
      <c r="Q220" s="2"/>
      <c r="R220" s="3"/>
      <c r="S220" s="2"/>
      <c r="T220" s="3"/>
      <c r="U220" s="2"/>
      <c r="V220" s="3"/>
      <c r="W220" s="2"/>
      <c r="X220" s="3"/>
      <c r="Y220" s="2"/>
      <c r="Z220" s="3"/>
      <c r="AA220" s="2"/>
      <c r="AB220" s="3"/>
      <c r="AC220" s="2"/>
      <c r="AD220" s="3"/>
      <c r="AE220" s="2"/>
      <c r="AF220" s="3"/>
      <c r="AG220" s="2"/>
      <c r="AH220" s="3"/>
      <c r="AI220" s="2"/>
      <c r="AJ220" s="3"/>
      <c r="AK220" s="13"/>
    </row>
    <row r="221" spans="1:37" x14ac:dyDescent="0.25">
      <c r="A221" s="1"/>
      <c r="B221" s="1"/>
      <c r="C221" s="1"/>
      <c r="D221" s="1"/>
      <c r="E221" s="1"/>
      <c r="F221" s="1"/>
      <c r="G221" s="1" t="s">
        <v>220</v>
      </c>
      <c r="H221" s="1"/>
      <c r="I221" s="2">
        <v>3705.33</v>
      </c>
      <c r="J221" s="3"/>
      <c r="K221" s="2">
        <v>4180</v>
      </c>
      <c r="L221" s="3"/>
      <c r="M221" s="2">
        <v>3878.82</v>
      </c>
      <c r="N221" s="3"/>
      <c r="O221" s="2">
        <v>4146.33</v>
      </c>
      <c r="P221" s="3"/>
      <c r="Q221" s="2">
        <v>4265.41</v>
      </c>
      <c r="R221" s="3"/>
      <c r="S221" s="2">
        <v>5489.83</v>
      </c>
      <c r="T221" s="3"/>
      <c r="U221" s="2">
        <v>3606.6</v>
      </c>
      <c r="V221" s="3"/>
      <c r="W221" s="2">
        <v>4771.3500000000004</v>
      </c>
      <c r="X221" s="3"/>
      <c r="Y221" s="2">
        <v>6000</v>
      </c>
      <c r="Z221" s="3"/>
      <c r="AA221" s="2">
        <v>6000</v>
      </c>
      <c r="AB221" s="3"/>
      <c r="AC221" s="2">
        <v>6000</v>
      </c>
      <c r="AD221" s="3"/>
      <c r="AE221" s="2">
        <f>3000*3</f>
        <v>9000</v>
      </c>
      <c r="AF221" s="3"/>
      <c r="AG221" s="2">
        <f>ROUND(SUM(I221:AE221),5)</f>
        <v>61043.67</v>
      </c>
      <c r="AH221" s="3"/>
      <c r="AI221" s="2">
        <v>58120</v>
      </c>
      <c r="AJ221" s="3"/>
      <c r="AK221" s="13">
        <f t="shared" ref="AK221:AK225" si="31">+AG221-AI221</f>
        <v>2923.6699999999983</v>
      </c>
    </row>
    <row r="222" spans="1:37" x14ac:dyDescent="0.25">
      <c r="A222" s="1"/>
      <c r="B222" s="1"/>
      <c r="C222" s="1"/>
      <c r="D222" s="1"/>
      <c r="E222" s="1"/>
      <c r="F222" s="1"/>
      <c r="G222" s="1" t="s">
        <v>221</v>
      </c>
      <c r="H222" s="1"/>
      <c r="I222" s="2">
        <v>350.16</v>
      </c>
      <c r="J222" s="3"/>
      <c r="K222" s="2">
        <v>321.89999999999998</v>
      </c>
      <c r="L222" s="3"/>
      <c r="M222" s="2">
        <v>296.72000000000003</v>
      </c>
      <c r="N222" s="3"/>
      <c r="O222" s="2">
        <v>317.20999999999998</v>
      </c>
      <c r="P222" s="3"/>
      <c r="Q222" s="2">
        <v>326.29000000000002</v>
      </c>
      <c r="R222" s="3"/>
      <c r="S222" s="2">
        <v>427.63</v>
      </c>
      <c r="T222" s="3"/>
      <c r="U222" s="2">
        <v>275.89999999999998</v>
      </c>
      <c r="V222" s="3"/>
      <c r="W222" s="2">
        <v>365.01</v>
      </c>
      <c r="X222" s="3"/>
      <c r="Y222" s="2">
        <f>+Y221*0.0725</f>
        <v>434.99999999999994</v>
      </c>
      <c r="Z222" s="3"/>
      <c r="AA222" s="2">
        <f>+AA221*0.0725</f>
        <v>434.99999999999994</v>
      </c>
      <c r="AB222" s="3"/>
      <c r="AC222" s="2">
        <f>+AC221*0.0725</f>
        <v>434.99999999999994</v>
      </c>
      <c r="AD222" s="3"/>
      <c r="AE222" s="2">
        <f>+AE221*0.0725</f>
        <v>652.5</v>
      </c>
      <c r="AF222" s="3"/>
      <c r="AG222" s="2">
        <f>ROUND(SUM(I222:AE222),5)</f>
        <v>4638.32</v>
      </c>
      <c r="AH222" s="3"/>
      <c r="AI222" s="2">
        <v>4446</v>
      </c>
      <c r="AJ222" s="3"/>
      <c r="AK222" s="13">
        <f t="shared" si="31"/>
        <v>192.31999999999971</v>
      </c>
    </row>
    <row r="223" spans="1:37" x14ac:dyDescent="0.25">
      <c r="A223" s="1"/>
      <c r="B223" s="1"/>
      <c r="C223" s="1"/>
      <c r="D223" s="1"/>
      <c r="E223" s="1"/>
      <c r="F223" s="1"/>
      <c r="G223" s="1" t="s">
        <v>222</v>
      </c>
      <c r="H223" s="1"/>
      <c r="I223" s="2">
        <v>2365.6999999999998</v>
      </c>
      <c r="J223" s="3"/>
      <c r="K223" s="2">
        <v>2365.6999999999998</v>
      </c>
      <c r="L223" s="3"/>
      <c r="M223" s="2">
        <v>2282.8000000000002</v>
      </c>
      <c r="N223" s="3"/>
      <c r="O223" s="2">
        <v>2548.62</v>
      </c>
      <c r="P223" s="3"/>
      <c r="Q223" s="2">
        <v>2548.62</v>
      </c>
      <c r="R223" s="3"/>
      <c r="S223" s="2">
        <v>2548.62</v>
      </c>
      <c r="T223" s="3"/>
      <c r="U223" s="2">
        <v>2548.62</v>
      </c>
      <c r="V223" s="3"/>
      <c r="W223" s="2">
        <v>2673.82</v>
      </c>
      <c r="X223" s="3"/>
      <c r="Y223" s="2">
        <v>2673.82</v>
      </c>
      <c r="Z223" s="3"/>
      <c r="AA223" s="2">
        <v>2673.82</v>
      </c>
      <c r="AB223" s="3"/>
      <c r="AC223" s="2">
        <v>2673.82</v>
      </c>
      <c r="AD223" s="3"/>
      <c r="AE223" s="2">
        <v>2673.82</v>
      </c>
      <c r="AF223" s="3"/>
      <c r="AG223" s="2">
        <f>ROUND(SUM(I223:AE223),5)</f>
        <v>30577.78</v>
      </c>
      <c r="AH223" s="3"/>
      <c r="AI223" s="2">
        <v>31226</v>
      </c>
      <c r="AJ223" s="3"/>
      <c r="AK223" s="13">
        <f t="shared" si="31"/>
        <v>-648.22000000000116</v>
      </c>
    </row>
    <row r="224" spans="1:37" x14ac:dyDescent="0.25">
      <c r="A224" s="1"/>
      <c r="B224" s="1"/>
      <c r="C224" s="1"/>
      <c r="D224" s="1"/>
      <c r="E224" s="1"/>
      <c r="F224" s="1"/>
      <c r="G224" s="1" t="s">
        <v>345</v>
      </c>
      <c r="H224" s="1"/>
      <c r="I224" s="2"/>
      <c r="J224" s="3"/>
      <c r="K224" s="2"/>
      <c r="L224" s="3"/>
      <c r="M224" s="2"/>
      <c r="N224" s="3"/>
      <c r="O224" s="2"/>
      <c r="P224" s="3"/>
      <c r="Q224" s="2"/>
      <c r="R224" s="3"/>
      <c r="S224" s="2"/>
      <c r="T224" s="3"/>
      <c r="U224" s="2"/>
      <c r="V224" s="3"/>
      <c r="W224" s="2"/>
      <c r="X224" s="3"/>
      <c r="Y224" s="2"/>
      <c r="Z224" s="3"/>
      <c r="AA224" s="2"/>
      <c r="AB224" s="3"/>
      <c r="AC224" s="2"/>
      <c r="AD224" s="3"/>
      <c r="AE224" s="2"/>
      <c r="AF224" s="3"/>
      <c r="AG224" s="2">
        <f>ROUND(SUM(I224:AE224),5)</f>
        <v>0</v>
      </c>
      <c r="AH224" s="3"/>
      <c r="AI224" s="2">
        <v>200</v>
      </c>
      <c r="AJ224" s="3"/>
      <c r="AK224" s="13">
        <f t="shared" si="31"/>
        <v>-200</v>
      </c>
    </row>
    <row r="225" spans="1:37" ht="15.75" thickBot="1" x14ac:dyDescent="0.3">
      <c r="A225" s="1"/>
      <c r="B225" s="1"/>
      <c r="C225" s="1"/>
      <c r="D225" s="1"/>
      <c r="E225" s="1"/>
      <c r="F225" s="1"/>
      <c r="G225" s="1" t="s">
        <v>223</v>
      </c>
      <c r="H225" s="1"/>
      <c r="I225" s="4">
        <v>30.2</v>
      </c>
      <c r="J225" s="3"/>
      <c r="K225" s="4">
        <v>30.2</v>
      </c>
      <c r="L225" s="3"/>
      <c r="M225" s="4">
        <v>30.2</v>
      </c>
      <c r="N225" s="3"/>
      <c r="O225" s="4">
        <v>30.2</v>
      </c>
      <c r="P225" s="3"/>
      <c r="Q225" s="4">
        <v>30.2</v>
      </c>
      <c r="R225" s="3"/>
      <c r="S225" s="4">
        <v>175.06</v>
      </c>
      <c r="T225" s="3"/>
      <c r="U225" s="4">
        <v>175.06</v>
      </c>
      <c r="V225" s="3"/>
      <c r="W225" s="4">
        <v>175.06</v>
      </c>
      <c r="X225" s="3"/>
      <c r="Y225" s="4">
        <v>175.06</v>
      </c>
      <c r="Z225" s="3"/>
      <c r="AA225" s="4">
        <v>175.06</v>
      </c>
      <c r="AB225" s="3"/>
      <c r="AC225" s="4">
        <v>175.06</v>
      </c>
      <c r="AD225" s="3"/>
      <c r="AE225" s="4">
        <v>175.06</v>
      </c>
      <c r="AF225" s="3"/>
      <c r="AG225" s="4">
        <f>ROUND(SUM(I225:AE225),5)</f>
        <v>1376.42</v>
      </c>
      <c r="AH225" s="3"/>
      <c r="AI225" s="4">
        <v>459</v>
      </c>
      <c r="AJ225" s="3"/>
      <c r="AK225" s="23">
        <f t="shared" si="31"/>
        <v>917.42000000000007</v>
      </c>
    </row>
    <row r="226" spans="1:37" x14ac:dyDescent="0.25">
      <c r="A226" s="1"/>
      <c r="B226" s="1"/>
      <c r="C226" s="1"/>
      <c r="D226" s="1"/>
      <c r="E226" s="1"/>
      <c r="F226" s="1" t="s">
        <v>224</v>
      </c>
      <c r="G226" s="1"/>
      <c r="H226" s="1"/>
      <c r="I226" s="2">
        <f>ROUND(SUM(I220:I225),5)</f>
        <v>6451.39</v>
      </c>
      <c r="J226" s="3"/>
      <c r="K226" s="2">
        <f>ROUND(SUM(K220:K225),5)</f>
        <v>6897.8</v>
      </c>
      <c r="L226" s="3"/>
      <c r="M226" s="2">
        <f>ROUND(SUM(M220:M225),5)</f>
        <v>6488.54</v>
      </c>
      <c r="N226" s="3"/>
      <c r="O226" s="2">
        <f>ROUND(SUM(O220:O225),5)</f>
        <v>7042.36</v>
      </c>
      <c r="P226" s="3"/>
      <c r="Q226" s="2">
        <f>ROUND(SUM(Q220:Q225),5)</f>
        <v>7170.52</v>
      </c>
      <c r="R226" s="3"/>
      <c r="S226" s="2">
        <f>ROUND(SUM(S220:S225),5)</f>
        <v>8641.14</v>
      </c>
      <c r="T226" s="3"/>
      <c r="U226" s="2">
        <f>ROUND(SUM(U220:U225),5)</f>
        <v>6606.18</v>
      </c>
      <c r="V226" s="3"/>
      <c r="W226" s="2">
        <f>ROUND(SUM(W220:W225),5)</f>
        <v>7985.24</v>
      </c>
      <c r="X226" s="3"/>
      <c r="Y226" s="2">
        <f>ROUND(SUM(Y220:Y225),5)</f>
        <v>9283.8799999999992</v>
      </c>
      <c r="Z226" s="3"/>
      <c r="AA226" s="2">
        <f>ROUND(SUM(AA220:AA225),5)</f>
        <v>9283.8799999999992</v>
      </c>
      <c r="AB226" s="3"/>
      <c r="AC226" s="2">
        <f>ROUND(SUM(AC220:AC225),5)</f>
        <v>9283.8799999999992</v>
      </c>
      <c r="AD226" s="3"/>
      <c r="AE226" s="2">
        <f>ROUND(SUM(AE220:AE225),5)</f>
        <v>12501.38</v>
      </c>
      <c r="AF226" s="3"/>
      <c r="AG226" s="2">
        <f>ROUND(SUM(AG220:AG225),5)</f>
        <v>97636.19</v>
      </c>
      <c r="AH226" s="3"/>
      <c r="AI226" s="2">
        <f>ROUND(SUM(AI220:AI225),5)</f>
        <v>94451</v>
      </c>
      <c r="AJ226" s="3"/>
      <c r="AK226" s="13">
        <f>ROUND(SUM(AK220:AK225),5)</f>
        <v>3185.19</v>
      </c>
    </row>
    <row r="227" spans="1:37" x14ac:dyDescent="0.25">
      <c r="A227" s="1"/>
      <c r="B227" s="1"/>
      <c r="C227" s="1"/>
      <c r="D227" s="1"/>
      <c r="E227" s="1"/>
      <c r="F227" s="1" t="s">
        <v>225</v>
      </c>
      <c r="G227" s="1"/>
      <c r="H227" s="1"/>
      <c r="I227" s="2"/>
      <c r="J227" s="3"/>
      <c r="K227" s="2"/>
      <c r="L227" s="3"/>
      <c r="M227" s="2"/>
      <c r="N227" s="3"/>
      <c r="O227" s="2"/>
      <c r="P227" s="3"/>
      <c r="Q227" s="2"/>
      <c r="R227" s="3"/>
      <c r="S227" s="2"/>
      <c r="T227" s="3"/>
      <c r="U227" s="2"/>
      <c r="V227" s="3"/>
      <c r="W227" s="2"/>
      <c r="X227" s="3"/>
      <c r="Y227" s="2"/>
      <c r="Z227" s="3"/>
      <c r="AA227" s="2"/>
      <c r="AB227" s="3"/>
      <c r="AC227" s="2"/>
      <c r="AD227" s="3"/>
      <c r="AE227" s="2"/>
      <c r="AF227" s="3"/>
      <c r="AG227" s="2"/>
      <c r="AH227" s="3"/>
      <c r="AI227" s="2"/>
      <c r="AJ227" s="3"/>
      <c r="AK227" s="13"/>
    </row>
    <row r="228" spans="1:37" x14ac:dyDescent="0.25">
      <c r="A228" s="1"/>
      <c r="B228" s="1"/>
      <c r="C228" s="1"/>
      <c r="D228" s="1"/>
      <c r="E228" s="1"/>
      <c r="F228" s="1"/>
      <c r="G228" s="1" t="s">
        <v>226</v>
      </c>
      <c r="H228" s="1"/>
      <c r="I228" s="2">
        <v>1609.58</v>
      </c>
      <c r="J228" s="3"/>
      <c r="K228" s="2">
        <v>3046.2</v>
      </c>
      <c r="L228" s="3"/>
      <c r="M228" s="2">
        <v>10820.78</v>
      </c>
      <c r="N228" s="3"/>
      <c r="O228" s="2">
        <v>15539.56</v>
      </c>
      <c r="P228" s="3"/>
      <c r="Q228" s="2">
        <v>22286.53</v>
      </c>
      <c r="R228" s="3"/>
      <c r="S228" s="2">
        <v>24468.31</v>
      </c>
      <c r="T228" s="3"/>
      <c r="U228" s="2">
        <v>2128.33</v>
      </c>
      <c r="V228" s="3"/>
      <c r="W228" s="2">
        <v>1211.3599999999999</v>
      </c>
      <c r="X228" s="3"/>
      <c r="Y228" s="2">
        <v>0</v>
      </c>
      <c r="Z228" s="3"/>
      <c r="AA228" s="2">
        <v>0</v>
      </c>
      <c r="AB228" s="3"/>
      <c r="AC228" s="2">
        <v>0</v>
      </c>
      <c r="AD228" s="3"/>
      <c r="AE228" s="2">
        <v>0</v>
      </c>
      <c r="AF228" s="3"/>
      <c r="AG228" s="2">
        <f>ROUND(SUM(I228:AE228),5)</f>
        <v>81110.649999999994</v>
      </c>
      <c r="AH228" s="3"/>
      <c r="AI228" s="2">
        <v>114227</v>
      </c>
      <c r="AJ228" s="3"/>
      <c r="AK228" s="13">
        <f t="shared" ref="AK228:AK231" si="32">+AG228-AI228</f>
        <v>-33116.350000000006</v>
      </c>
    </row>
    <row r="229" spans="1:37" x14ac:dyDescent="0.25">
      <c r="A229" s="1"/>
      <c r="B229" s="1"/>
      <c r="C229" s="1"/>
      <c r="D229" s="1"/>
      <c r="E229" s="1"/>
      <c r="F229" s="1"/>
      <c r="G229" s="1" t="s">
        <v>227</v>
      </c>
      <c r="H229" s="1"/>
      <c r="I229" s="2">
        <v>152.1</v>
      </c>
      <c r="J229" s="3"/>
      <c r="K229" s="2">
        <v>287.87</v>
      </c>
      <c r="L229" s="3"/>
      <c r="M229" s="2">
        <v>890.2</v>
      </c>
      <c r="N229" s="3"/>
      <c r="O229" s="2">
        <v>944.61</v>
      </c>
      <c r="P229" s="3"/>
      <c r="Q229" s="2">
        <v>991.79</v>
      </c>
      <c r="R229" s="3"/>
      <c r="S229" s="2">
        <v>1345.97</v>
      </c>
      <c r="T229" s="3"/>
      <c r="U229" s="2">
        <v>194.75</v>
      </c>
      <c r="V229" s="3"/>
      <c r="W229" s="2">
        <v>99.19</v>
      </c>
      <c r="X229" s="3"/>
      <c r="Y229" s="2">
        <v>0</v>
      </c>
      <c r="Z229" s="3"/>
      <c r="AA229" s="2">
        <v>0</v>
      </c>
      <c r="AB229" s="3"/>
      <c r="AC229" s="2">
        <v>0</v>
      </c>
      <c r="AD229" s="3"/>
      <c r="AE229" s="2">
        <v>0</v>
      </c>
      <c r="AF229" s="3"/>
      <c r="AG229" s="2">
        <f>ROUND(SUM(I229:AE229),5)</f>
        <v>4906.4799999999996</v>
      </c>
      <c r="AH229" s="3"/>
      <c r="AI229" s="2">
        <v>10566</v>
      </c>
      <c r="AJ229" s="3"/>
      <c r="AK229" s="13">
        <f t="shared" si="32"/>
        <v>-5659.52</v>
      </c>
    </row>
    <row r="230" spans="1:37" x14ac:dyDescent="0.25">
      <c r="A230" s="1"/>
      <c r="B230" s="1"/>
      <c r="C230" s="1"/>
      <c r="D230" s="1"/>
      <c r="E230" s="1"/>
      <c r="F230" s="1"/>
      <c r="G230" s="1" t="s">
        <v>228</v>
      </c>
      <c r="H230" s="1"/>
      <c r="I230" s="2">
        <v>344</v>
      </c>
      <c r="J230" s="3"/>
      <c r="K230" s="2">
        <v>330</v>
      </c>
      <c r="L230" s="3"/>
      <c r="M230" s="2">
        <v>304.02</v>
      </c>
      <c r="N230" s="3"/>
      <c r="O230" s="2">
        <v>0</v>
      </c>
      <c r="P230" s="3"/>
      <c r="Q230" s="2">
        <v>270.08999999999997</v>
      </c>
      <c r="R230" s="3"/>
      <c r="S230" s="2">
        <v>0</v>
      </c>
      <c r="T230" s="3"/>
      <c r="U230" s="2">
        <v>0</v>
      </c>
      <c r="V230" s="3"/>
      <c r="W230" s="2">
        <v>0</v>
      </c>
      <c r="X230" s="3"/>
      <c r="Y230" s="2">
        <v>0</v>
      </c>
      <c r="Z230" s="3"/>
      <c r="AA230" s="2">
        <v>0</v>
      </c>
      <c r="AB230" s="3"/>
      <c r="AC230" s="2">
        <v>0</v>
      </c>
      <c r="AD230" s="3"/>
      <c r="AE230" s="2">
        <v>0</v>
      </c>
      <c r="AF230" s="3"/>
      <c r="AG230" s="2">
        <f>ROUND(SUM(I230:AE230),5)</f>
        <v>1248.1099999999999</v>
      </c>
      <c r="AH230" s="3"/>
      <c r="AI230" s="2">
        <v>4000</v>
      </c>
      <c r="AJ230" s="3"/>
      <c r="AK230" s="13">
        <f t="shared" si="32"/>
        <v>-2751.8900000000003</v>
      </c>
    </row>
    <row r="231" spans="1:37" ht="15.75" thickBot="1" x14ac:dyDescent="0.3">
      <c r="A231" s="1"/>
      <c r="B231" s="1"/>
      <c r="C231" s="1"/>
      <c r="D231" s="1"/>
      <c r="E231" s="1"/>
      <c r="F231" s="1"/>
      <c r="G231" s="1" t="s">
        <v>229</v>
      </c>
      <c r="H231" s="1"/>
      <c r="I231" s="4">
        <v>32.89</v>
      </c>
      <c r="J231" s="3"/>
      <c r="K231" s="4">
        <v>32.89</v>
      </c>
      <c r="L231" s="3"/>
      <c r="M231" s="4">
        <v>32.89</v>
      </c>
      <c r="N231" s="3"/>
      <c r="O231" s="4">
        <v>32.89</v>
      </c>
      <c r="P231" s="3"/>
      <c r="Q231" s="4">
        <v>32.89</v>
      </c>
      <c r="R231" s="3"/>
      <c r="S231" s="4">
        <v>110.61</v>
      </c>
      <c r="T231" s="3"/>
      <c r="U231" s="4">
        <v>110.61</v>
      </c>
      <c r="V231" s="3"/>
      <c r="W231" s="4">
        <v>110.61</v>
      </c>
      <c r="X231" s="3"/>
      <c r="Y231" s="4">
        <v>0</v>
      </c>
      <c r="Z231" s="3"/>
      <c r="AA231" s="4">
        <v>0</v>
      </c>
      <c r="AB231" s="3"/>
      <c r="AC231" s="4">
        <v>0</v>
      </c>
      <c r="AD231" s="3"/>
      <c r="AE231" s="4">
        <v>0</v>
      </c>
      <c r="AF231" s="3"/>
      <c r="AG231" s="4">
        <f>ROUND(SUM(I231:AE231),5)</f>
        <v>496.28</v>
      </c>
      <c r="AH231" s="3"/>
      <c r="AI231" s="4">
        <v>902</v>
      </c>
      <c r="AJ231" s="3"/>
      <c r="AK231" s="23">
        <f t="shared" si="32"/>
        <v>-405.72</v>
      </c>
    </row>
    <row r="232" spans="1:37" x14ac:dyDescent="0.25">
      <c r="A232" s="1"/>
      <c r="B232" s="1"/>
      <c r="C232" s="1"/>
      <c r="D232" s="1"/>
      <c r="E232" s="1"/>
      <c r="F232" s="1" t="s">
        <v>230</v>
      </c>
      <c r="G232" s="1"/>
      <c r="H232" s="1"/>
      <c r="I232" s="2">
        <f>ROUND(SUM(I227:I231),5)</f>
        <v>2138.5700000000002</v>
      </c>
      <c r="J232" s="3"/>
      <c r="K232" s="2">
        <f>ROUND(SUM(K227:K231),5)</f>
        <v>3696.96</v>
      </c>
      <c r="L232" s="3"/>
      <c r="M232" s="2">
        <f>ROUND(SUM(M227:M231),5)</f>
        <v>12047.89</v>
      </c>
      <c r="N232" s="3"/>
      <c r="O232" s="2">
        <f>ROUND(SUM(O227:O231),5)</f>
        <v>16517.060000000001</v>
      </c>
      <c r="P232" s="3"/>
      <c r="Q232" s="2">
        <f>ROUND(SUM(Q227:Q231),5)</f>
        <v>23581.3</v>
      </c>
      <c r="R232" s="3"/>
      <c r="S232" s="2">
        <f>ROUND(SUM(S227:S231),5)</f>
        <v>25924.89</v>
      </c>
      <c r="T232" s="3"/>
      <c r="U232" s="2">
        <f>ROUND(SUM(U227:U231),5)</f>
        <v>2433.69</v>
      </c>
      <c r="V232" s="3"/>
      <c r="W232" s="2">
        <f>ROUND(SUM(W227:W231),5)</f>
        <v>1421.16</v>
      </c>
      <c r="X232" s="3"/>
      <c r="Y232" s="2">
        <f>ROUND(SUM(Y227:Y231),5)</f>
        <v>0</v>
      </c>
      <c r="Z232" s="3"/>
      <c r="AA232" s="2">
        <f>ROUND(SUM(AA227:AA231),5)</f>
        <v>0</v>
      </c>
      <c r="AB232" s="3"/>
      <c r="AC232" s="2">
        <f>ROUND(SUM(AC227:AC231),5)</f>
        <v>0</v>
      </c>
      <c r="AD232" s="3"/>
      <c r="AE232" s="2">
        <f>ROUND(SUM(AE227:AE231),5)</f>
        <v>0</v>
      </c>
      <c r="AF232" s="3"/>
      <c r="AG232" s="2">
        <f>ROUND(SUM(AG227:AG231),5)</f>
        <v>87761.52</v>
      </c>
      <c r="AH232" s="3"/>
      <c r="AI232" s="2">
        <f>ROUND(SUM(AI227:AI231),5)</f>
        <v>129695</v>
      </c>
      <c r="AJ232" s="3"/>
      <c r="AK232" s="13">
        <f>ROUND(SUM(AK227:AK231),5)</f>
        <v>-41933.480000000003</v>
      </c>
    </row>
    <row r="233" spans="1:37" x14ac:dyDescent="0.25">
      <c r="A233" s="1"/>
      <c r="B233" s="1"/>
      <c r="C233" s="1"/>
      <c r="D233" s="1"/>
      <c r="E233" s="1"/>
      <c r="F233" s="1" t="s">
        <v>231</v>
      </c>
      <c r="G233" s="1"/>
      <c r="H233" s="1"/>
      <c r="I233" s="2"/>
      <c r="J233" s="3"/>
      <c r="K233" s="2"/>
      <c r="L233" s="3"/>
      <c r="M233" s="2"/>
      <c r="N233" s="3"/>
      <c r="O233" s="2"/>
      <c r="P233" s="3"/>
      <c r="Q233" s="2"/>
      <c r="R233" s="3"/>
      <c r="S233" s="2"/>
      <c r="T233" s="3"/>
      <c r="U233" s="2"/>
      <c r="V233" s="3"/>
      <c r="W233" s="2"/>
      <c r="X233" s="3"/>
      <c r="Y233" s="2"/>
      <c r="Z233" s="3"/>
      <c r="AA233" s="2"/>
      <c r="AB233" s="3"/>
      <c r="AC233" s="2"/>
      <c r="AD233" s="3"/>
      <c r="AE233" s="2"/>
      <c r="AF233" s="3"/>
      <c r="AG233" s="2"/>
      <c r="AH233" s="3"/>
      <c r="AI233" s="2"/>
      <c r="AJ233" s="3"/>
      <c r="AK233" s="13"/>
    </row>
    <row r="234" spans="1:37" x14ac:dyDescent="0.25">
      <c r="A234" s="1"/>
      <c r="B234" s="1"/>
      <c r="C234" s="1"/>
      <c r="D234" s="1"/>
      <c r="E234" s="1"/>
      <c r="F234" s="1"/>
      <c r="G234" s="1" t="s">
        <v>232</v>
      </c>
      <c r="H234" s="1"/>
      <c r="I234" s="2">
        <v>668.28</v>
      </c>
      <c r="J234" s="3"/>
      <c r="K234" s="2">
        <v>879.55</v>
      </c>
      <c r="L234" s="3"/>
      <c r="M234" s="2">
        <v>608.27</v>
      </c>
      <c r="N234" s="3"/>
      <c r="O234" s="2">
        <v>620.79</v>
      </c>
      <c r="P234" s="3"/>
      <c r="Q234" s="2">
        <v>929.64</v>
      </c>
      <c r="R234" s="3"/>
      <c r="S234" s="2">
        <v>453.24</v>
      </c>
      <c r="T234" s="3"/>
      <c r="U234" s="2">
        <v>899.36</v>
      </c>
      <c r="V234" s="3"/>
      <c r="W234" s="2">
        <v>969.08</v>
      </c>
      <c r="X234" s="3"/>
      <c r="Y234" s="2">
        <v>1625</v>
      </c>
      <c r="Z234" s="3"/>
      <c r="AA234" s="2">
        <v>1625</v>
      </c>
      <c r="AB234" s="3"/>
      <c r="AC234" s="2">
        <v>1625</v>
      </c>
      <c r="AD234" s="3"/>
      <c r="AE234" s="2">
        <v>1625</v>
      </c>
      <c r="AF234" s="3"/>
      <c r="AG234" s="2">
        <f>ROUND(SUM(I234:AE234),5)</f>
        <v>12528.21</v>
      </c>
      <c r="AH234" s="3"/>
      <c r="AI234" s="2">
        <v>13000</v>
      </c>
      <c r="AJ234" s="3"/>
      <c r="AK234" s="13">
        <f t="shared" ref="AK234:AK237" si="33">+AG234-AI234</f>
        <v>-471.79000000000087</v>
      </c>
    </row>
    <row r="235" spans="1:37" x14ac:dyDescent="0.25">
      <c r="A235" s="1"/>
      <c r="B235" s="1"/>
      <c r="C235" s="1"/>
      <c r="D235" s="1"/>
      <c r="E235" s="1"/>
      <c r="F235" s="1"/>
      <c r="G235" s="1" t="s">
        <v>233</v>
      </c>
      <c r="H235" s="1"/>
      <c r="I235" s="2">
        <v>240</v>
      </c>
      <c r="J235" s="3"/>
      <c r="K235" s="2">
        <v>0</v>
      </c>
      <c r="L235" s="3"/>
      <c r="M235" s="2">
        <v>393.34</v>
      </c>
      <c r="N235" s="3"/>
      <c r="O235" s="2">
        <v>326.66000000000003</v>
      </c>
      <c r="P235" s="3"/>
      <c r="Q235" s="2">
        <v>300</v>
      </c>
      <c r="R235" s="3"/>
      <c r="S235" s="2">
        <v>0</v>
      </c>
      <c r="T235" s="3"/>
      <c r="U235" s="2">
        <v>180</v>
      </c>
      <c r="V235" s="3"/>
      <c r="W235" s="2">
        <v>480</v>
      </c>
      <c r="X235" s="3"/>
      <c r="Y235" s="2">
        <v>450</v>
      </c>
      <c r="Z235" s="3"/>
      <c r="AA235" s="2">
        <v>450</v>
      </c>
      <c r="AB235" s="3"/>
      <c r="AC235" s="2">
        <v>450</v>
      </c>
      <c r="AD235" s="3"/>
      <c r="AE235" s="2">
        <v>450</v>
      </c>
      <c r="AF235" s="3"/>
      <c r="AG235" s="2">
        <f>ROUND(SUM(I235:AE235),5)</f>
        <v>3720</v>
      </c>
      <c r="AH235" s="3"/>
      <c r="AI235" s="2">
        <v>3600</v>
      </c>
      <c r="AJ235" s="3"/>
      <c r="AK235" s="13">
        <f t="shared" si="33"/>
        <v>120</v>
      </c>
    </row>
    <row r="236" spans="1:37" x14ac:dyDescent="0.25">
      <c r="A236" s="1"/>
      <c r="B236" s="1"/>
      <c r="C236" s="1"/>
      <c r="D236" s="1"/>
      <c r="E236" s="1"/>
      <c r="F236" s="1"/>
      <c r="G236" s="1" t="s">
        <v>346</v>
      </c>
      <c r="H236" s="1"/>
      <c r="I236" s="2"/>
      <c r="J236" s="3"/>
      <c r="K236" s="2"/>
      <c r="L236" s="3"/>
      <c r="M236" s="2"/>
      <c r="N236" s="3"/>
      <c r="O236" s="2"/>
      <c r="P236" s="3"/>
      <c r="Q236" s="2"/>
      <c r="R236" s="3"/>
      <c r="S236" s="2"/>
      <c r="T236" s="3"/>
      <c r="U236" s="2"/>
      <c r="V236" s="3"/>
      <c r="W236" s="2"/>
      <c r="X236" s="3"/>
      <c r="Y236" s="2"/>
      <c r="Z236" s="3"/>
      <c r="AA236" s="2"/>
      <c r="AB236" s="3"/>
      <c r="AC236" s="2"/>
      <c r="AD236" s="3"/>
      <c r="AE236" s="2"/>
      <c r="AF236" s="3"/>
      <c r="AG236" s="2">
        <f>ROUND(SUM(I236:AE236),5)</f>
        <v>0</v>
      </c>
      <c r="AH236" s="3"/>
      <c r="AI236" s="2">
        <v>450</v>
      </c>
      <c r="AJ236" s="3"/>
      <c r="AK236" s="13">
        <f t="shared" si="33"/>
        <v>-450</v>
      </c>
    </row>
    <row r="237" spans="1:37" ht="15.75" thickBot="1" x14ac:dyDescent="0.3">
      <c r="A237" s="1"/>
      <c r="B237" s="1"/>
      <c r="C237" s="1"/>
      <c r="D237" s="1"/>
      <c r="E237" s="1"/>
      <c r="F237" s="1"/>
      <c r="G237" s="1" t="s">
        <v>234</v>
      </c>
      <c r="H237" s="1"/>
      <c r="I237" s="4">
        <v>1198.49</v>
      </c>
      <c r="J237" s="3"/>
      <c r="K237" s="4">
        <v>1086.25</v>
      </c>
      <c r="L237" s="3"/>
      <c r="M237" s="4">
        <v>216.48</v>
      </c>
      <c r="N237" s="3"/>
      <c r="O237" s="4">
        <v>0</v>
      </c>
      <c r="P237" s="3"/>
      <c r="Q237" s="4">
        <v>0</v>
      </c>
      <c r="R237" s="3"/>
      <c r="S237" s="4">
        <v>0</v>
      </c>
      <c r="T237" s="3"/>
      <c r="U237" s="4">
        <v>0</v>
      </c>
      <c r="V237" s="3"/>
      <c r="W237" s="4">
        <v>0</v>
      </c>
      <c r="X237" s="3"/>
      <c r="Y237" s="4">
        <v>0</v>
      </c>
      <c r="Z237" s="3"/>
      <c r="AA237" s="4">
        <v>0</v>
      </c>
      <c r="AB237" s="3"/>
      <c r="AC237" s="4">
        <v>0</v>
      </c>
      <c r="AD237" s="3"/>
      <c r="AE237" s="4">
        <v>0</v>
      </c>
      <c r="AF237" s="3"/>
      <c r="AG237" s="4">
        <f>ROUND(SUM(I237:AE237),5)</f>
        <v>2501.2199999999998</v>
      </c>
      <c r="AH237" s="3"/>
      <c r="AI237" s="4">
        <v>7500</v>
      </c>
      <c r="AJ237" s="3"/>
      <c r="AK237" s="23">
        <f t="shared" si="33"/>
        <v>-4998.7800000000007</v>
      </c>
    </row>
    <row r="238" spans="1:37" x14ac:dyDescent="0.25">
      <c r="A238" s="1"/>
      <c r="B238" s="1"/>
      <c r="C238" s="1"/>
      <c r="D238" s="1"/>
      <c r="E238" s="1"/>
      <c r="F238" s="1" t="s">
        <v>235</v>
      </c>
      <c r="G238" s="1"/>
      <c r="H238" s="1"/>
      <c r="I238" s="2">
        <f>ROUND(SUM(I233:I237),5)</f>
        <v>2106.77</v>
      </c>
      <c r="J238" s="3"/>
      <c r="K238" s="2">
        <f>ROUND(SUM(K233:K237),5)</f>
        <v>1965.8</v>
      </c>
      <c r="L238" s="3"/>
      <c r="M238" s="2">
        <f>ROUND(SUM(M233:M237),5)</f>
        <v>1218.0899999999999</v>
      </c>
      <c r="N238" s="3"/>
      <c r="O238" s="2">
        <f>ROUND(SUM(O233:O237),5)</f>
        <v>947.45</v>
      </c>
      <c r="P238" s="3"/>
      <c r="Q238" s="2">
        <f>ROUND(SUM(Q233:Q237),5)</f>
        <v>1229.6400000000001</v>
      </c>
      <c r="R238" s="3"/>
      <c r="S238" s="2">
        <f>ROUND(SUM(S233:S237),5)</f>
        <v>453.24</v>
      </c>
      <c r="T238" s="3"/>
      <c r="U238" s="2">
        <f>ROUND(SUM(U233:U237),5)</f>
        <v>1079.3599999999999</v>
      </c>
      <c r="V238" s="3"/>
      <c r="W238" s="2">
        <f>ROUND(SUM(W233:W237),5)</f>
        <v>1449.08</v>
      </c>
      <c r="X238" s="3"/>
      <c r="Y238" s="2">
        <f>ROUND(SUM(Y233:Y237),5)</f>
        <v>2075</v>
      </c>
      <c r="Z238" s="3"/>
      <c r="AA238" s="2">
        <f>ROUND(SUM(AA233:AA237),5)</f>
        <v>2075</v>
      </c>
      <c r="AB238" s="3"/>
      <c r="AC238" s="2">
        <f>ROUND(SUM(AC233:AC237),5)</f>
        <v>2075</v>
      </c>
      <c r="AD238" s="3"/>
      <c r="AE238" s="2">
        <f>ROUND(SUM(AE233:AE237),5)</f>
        <v>2075</v>
      </c>
      <c r="AF238" s="3"/>
      <c r="AG238" s="2">
        <f>ROUND(SUM(AG233:AG237),5)</f>
        <v>18749.43</v>
      </c>
      <c r="AH238" s="3"/>
      <c r="AI238" s="2">
        <f>ROUND(SUM(AI233:AI237),5)</f>
        <v>24550</v>
      </c>
      <c r="AJ238" s="3"/>
      <c r="AK238" s="13">
        <f>ROUND(SUM(AK233:AK237),5)</f>
        <v>-5800.57</v>
      </c>
    </row>
    <row r="239" spans="1:37" x14ac:dyDescent="0.25">
      <c r="A239" s="1"/>
      <c r="B239" s="1"/>
      <c r="C239" s="1"/>
      <c r="D239" s="1"/>
      <c r="E239" s="1"/>
      <c r="F239" s="1" t="s">
        <v>236</v>
      </c>
      <c r="G239" s="1"/>
      <c r="H239" s="1"/>
      <c r="I239" s="2"/>
      <c r="J239" s="3"/>
      <c r="K239" s="2"/>
      <c r="L239" s="3"/>
      <c r="M239" s="2"/>
      <c r="N239" s="3"/>
      <c r="O239" s="2"/>
      <c r="P239" s="3"/>
      <c r="Q239" s="2"/>
      <c r="R239" s="3"/>
      <c r="S239" s="2"/>
      <c r="T239" s="3"/>
      <c r="U239" s="2"/>
      <c r="V239" s="3"/>
      <c r="W239" s="2"/>
      <c r="X239" s="3"/>
      <c r="Y239" s="2"/>
      <c r="Z239" s="3"/>
      <c r="AA239" s="2"/>
      <c r="AB239" s="3"/>
      <c r="AC239" s="2"/>
      <c r="AD239" s="3"/>
      <c r="AE239" s="2"/>
      <c r="AF239" s="3"/>
      <c r="AG239" s="2"/>
      <c r="AH239" s="3"/>
      <c r="AI239" s="2"/>
      <c r="AJ239" s="3"/>
      <c r="AK239" s="13"/>
    </row>
    <row r="240" spans="1:37" x14ac:dyDescent="0.25">
      <c r="A240" s="1"/>
      <c r="B240" s="1"/>
      <c r="C240" s="1"/>
      <c r="D240" s="1"/>
      <c r="E240" s="1"/>
      <c r="F240" s="1"/>
      <c r="G240" s="1" t="s">
        <v>237</v>
      </c>
      <c r="H240" s="1"/>
      <c r="I240" s="2">
        <v>0</v>
      </c>
      <c r="J240" s="3"/>
      <c r="K240" s="2">
        <v>0</v>
      </c>
      <c r="L240" s="3"/>
      <c r="M240" s="2">
        <v>0</v>
      </c>
      <c r="N240" s="3"/>
      <c r="O240" s="2">
        <v>0</v>
      </c>
      <c r="P240" s="3"/>
      <c r="Q240" s="2">
        <v>13.48</v>
      </c>
      <c r="R240" s="3"/>
      <c r="S240" s="2">
        <v>0</v>
      </c>
      <c r="T240" s="3"/>
      <c r="U240" s="2">
        <v>0</v>
      </c>
      <c r="V240" s="3"/>
      <c r="W240" s="2">
        <v>0</v>
      </c>
      <c r="X240" s="3"/>
      <c r="Y240" s="2">
        <v>0</v>
      </c>
      <c r="Z240" s="3"/>
      <c r="AA240" s="2">
        <v>0</v>
      </c>
      <c r="AB240" s="3"/>
      <c r="AC240" s="2">
        <v>0</v>
      </c>
      <c r="AD240" s="3"/>
      <c r="AE240" s="2">
        <v>0</v>
      </c>
      <c r="AF240" s="3"/>
      <c r="AG240" s="2">
        <f>ROUND(SUM(I240:AE240),5)</f>
        <v>13.48</v>
      </c>
      <c r="AH240" s="3"/>
      <c r="AI240" s="2">
        <v>750</v>
      </c>
      <c r="AJ240" s="3"/>
      <c r="AK240" s="13">
        <f t="shared" ref="AK240:AK241" si="34">+AG240-AI240</f>
        <v>-736.52</v>
      </c>
    </row>
    <row r="241" spans="1:37" ht="15.75" thickBot="1" x14ac:dyDescent="0.3">
      <c r="A241" s="1"/>
      <c r="B241" s="1"/>
      <c r="C241" s="1"/>
      <c r="D241" s="1"/>
      <c r="E241" s="1"/>
      <c r="F241" s="1"/>
      <c r="G241" s="1" t="s">
        <v>238</v>
      </c>
      <c r="H241" s="1"/>
      <c r="I241" s="4">
        <v>143.97</v>
      </c>
      <c r="J241" s="3"/>
      <c r="K241" s="4">
        <v>12.28</v>
      </c>
      <c r="L241" s="3"/>
      <c r="M241" s="4">
        <v>0</v>
      </c>
      <c r="N241" s="3"/>
      <c r="O241" s="4">
        <v>0</v>
      </c>
      <c r="P241" s="3"/>
      <c r="Q241" s="4">
        <v>0</v>
      </c>
      <c r="R241" s="3"/>
      <c r="S241" s="4">
        <v>0</v>
      </c>
      <c r="T241" s="3"/>
      <c r="U241" s="4">
        <v>0</v>
      </c>
      <c r="V241" s="3"/>
      <c r="W241" s="4">
        <v>0</v>
      </c>
      <c r="X241" s="3"/>
      <c r="Y241" s="4">
        <v>0</v>
      </c>
      <c r="Z241" s="3"/>
      <c r="AA241" s="4">
        <v>0</v>
      </c>
      <c r="AB241" s="3"/>
      <c r="AC241" s="4">
        <v>0</v>
      </c>
      <c r="AD241" s="3"/>
      <c r="AE241" s="4">
        <v>0</v>
      </c>
      <c r="AF241" s="3"/>
      <c r="AG241" s="4">
        <f>ROUND(SUM(I241:AE241),5)</f>
        <v>156.25</v>
      </c>
      <c r="AH241" s="3"/>
      <c r="AI241" s="4">
        <v>1000</v>
      </c>
      <c r="AJ241" s="3"/>
      <c r="AK241" s="23">
        <f t="shared" si="34"/>
        <v>-843.75</v>
      </c>
    </row>
    <row r="242" spans="1:37" x14ac:dyDescent="0.25">
      <c r="A242" s="1"/>
      <c r="B242" s="1"/>
      <c r="C242" s="1"/>
      <c r="D242" s="1"/>
      <c r="E242" s="1"/>
      <c r="F242" s="1" t="s">
        <v>239</v>
      </c>
      <c r="G242" s="1"/>
      <c r="H242" s="1"/>
      <c r="I242" s="2">
        <f>ROUND(SUM(I239:I241),5)</f>
        <v>143.97</v>
      </c>
      <c r="J242" s="3"/>
      <c r="K242" s="2">
        <f>ROUND(SUM(K239:K241),5)</f>
        <v>12.28</v>
      </c>
      <c r="L242" s="3"/>
      <c r="M242" s="2">
        <f>ROUND(SUM(M239:M241),5)</f>
        <v>0</v>
      </c>
      <c r="N242" s="3"/>
      <c r="O242" s="2">
        <f>ROUND(SUM(O239:O241),5)</f>
        <v>0</v>
      </c>
      <c r="P242" s="3"/>
      <c r="Q242" s="2">
        <f>ROUND(SUM(Q239:Q241),5)</f>
        <v>13.48</v>
      </c>
      <c r="R242" s="3"/>
      <c r="S242" s="2">
        <f>ROUND(SUM(S239:S241),5)</f>
        <v>0</v>
      </c>
      <c r="T242" s="3"/>
      <c r="U242" s="2">
        <f>ROUND(SUM(U239:U241),5)</f>
        <v>0</v>
      </c>
      <c r="V242" s="3"/>
      <c r="W242" s="2">
        <f>ROUND(SUM(W239:W241),5)</f>
        <v>0</v>
      </c>
      <c r="X242" s="3"/>
      <c r="Y242" s="2">
        <f>ROUND(SUM(Y239:Y241),5)</f>
        <v>0</v>
      </c>
      <c r="Z242" s="3"/>
      <c r="AA242" s="2">
        <f>ROUND(SUM(AA239:AA241),5)</f>
        <v>0</v>
      </c>
      <c r="AB242" s="3"/>
      <c r="AC242" s="2">
        <f>ROUND(SUM(AC239:AC241),5)</f>
        <v>0</v>
      </c>
      <c r="AD242" s="3"/>
      <c r="AE242" s="2">
        <f>ROUND(SUM(AE239:AE241),5)</f>
        <v>0</v>
      </c>
      <c r="AF242" s="3"/>
      <c r="AG242" s="2">
        <f>ROUND(SUM(AG239:AG241),5)</f>
        <v>169.73</v>
      </c>
      <c r="AH242" s="3"/>
      <c r="AI242" s="2">
        <f>ROUND(SUM(AI239:AI241),5)</f>
        <v>1750</v>
      </c>
      <c r="AJ242" s="3"/>
      <c r="AK242" s="13">
        <f>ROUND(SUM(AK239:AK241),5)</f>
        <v>-1580.27</v>
      </c>
    </row>
    <row r="243" spans="1:37" x14ac:dyDescent="0.25">
      <c r="A243" s="1"/>
      <c r="B243" s="1"/>
      <c r="C243" s="1"/>
      <c r="D243" s="1"/>
      <c r="E243" s="1"/>
      <c r="F243" s="1" t="s">
        <v>240</v>
      </c>
      <c r="G243" s="1"/>
      <c r="H243" s="1"/>
      <c r="I243" s="2"/>
      <c r="J243" s="3"/>
      <c r="K243" s="2"/>
      <c r="L243" s="3"/>
      <c r="M243" s="2"/>
      <c r="N243" s="3"/>
      <c r="O243" s="2"/>
      <c r="P243" s="3"/>
      <c r="Q243" s="2"/>
      <c r="R243" s="3"/>
      <c r="S243" s="2"/>
      <c r="T243" s="3"/>
      <c r="U243" s="2"/>
      <c r="V243" s="3"/>
      <c r="W243" s="2"/>
      <c r="X243" s="3"/>
      <c r="Y243" s="2"/>
      <c r="Z243" s="3"/>
      <c r="AA243" s="2"/>
      <c r="AB243" s="3"/>
      <c r="AC243" s="2"/>
      <c r="AD243" s="3"/>
      <c r="AE243" s="2"/>
      <c r="AF243" s="3"/>
      <c r="AG243" s="2"/>
      <c r="AH243" s="3"/>
      <c r="AI243" s="2"/>
      <c r="AJ243" s="3"/>
      <c r="AK243" s="13"/>
    </row>
    <row r="244" spans="1:37" x14ac:dyDescent="0.25">
      <c r="A244" s="1"/>
      <c r="B244" s="1"/>
      <c r="C244" s="1"/>
      <c r="D244" s="1"/>
      <c r="E244" s="1"/>
      <c r="F244" s="1"/>
      <c r="G244" s="1" t="s">
        <v>241</v>
      </c>
      <c r="H244" s="1"/>
      <c r="I244" s="2">
        <v>0</v>
      </c>
      <c r="J244" s="3"/>
      <c r="K244" s="2">
        <v>26.89</v>
      </c>
      <c r="L244" s="3"/>
      <c r="M244" s="2">
        <v>26.89</v>
      </c>
      <c r="N244" s="3"/>
      <c r="O244" s="2">
        <v>26.89</v>
      </c>
      <c r="P244" s="3"/>
      <c r="Q244" s="2">
        <v>0</v>
      </c>
      <c r="R244" s="3"/>
      <c r="S244" s="2">
        <v>0</v>
      </c>
      <c r="T244" s="3"/>
      <c r="U244" s="2">
        <v>26.89</v>
      </c>
      <c r="V244" s="3"/>
      <c r="W244" s="2">
        <v>26.89</v>
      </c>
      <c r="X244" s="3"/>
      <c r="Y244" s="2">
        <v>62.5</v>
      </c>
      <c r="Z244" s="3"/>
      <c r="AA244" s="2">
        <v>62.5</v>
      </c>
      <c r="AB244" s="3"/>
      <c r="AC244" s="2">
        <v>62.5</v>
      </c>
      <c r="AD244" s="3"/>
      <c r="AE244" s="2">
        <v>62.5</v>
      </c>
      <c r="AF244" s="3"/>
      <c r="AG244" s="2">
        <f>ROUND(SUM(I244:AE244),5)</f>
        <v>384.45</v>
      </c>
      <c r="AH244" s="3"/>
      <c r="AI244" s="2">
        <v>500</v>
      </c>
      <c r="AJ244" s="3"/>
      <c r="AK244" s="13">
        <f t="shared" ref="AK244:AK248" si="35">+AG244-AI244</f>
        <v>-115.55000000000001</v>
      </c>
    </row>
    <row r="245" spans="1:37" x14ac:dyDescent="0.25">
      <c r="A245" s="1"/>
      <c r="B245" s="1"/>
      <c r="C245" s="1"/>
      <c r="D245" s="1"/>
      <c r="E245" s="1"/>
      <c r="F245" s="1"/>
      <c r="G245" s="1" t="s">
        <v>347</v>
      </c>
      <c r="H245" s="1"/>
      <c r="I245" s="2"/>
      <c r="J245" s="3"/>
      <c r="K245" s="2"/>
      <c r="L245" s="3"/>
      <c r="M245" s="2"/>
      <c r="N245" s="3"/>
      <c r="O245" s="2"/>
      <c r="P245" s="3"/>
      <c r="Q245" s="2"/>
      <c r="R245" s="3"/>
      <c r="S245" s="2"/>
      <c r="T245" s="3"/>
      <c r="U245" s="2"/>
      <c r="V245" s="3"/>
      <c r="W245" s="2"/>
      <c r="X245" s="3"/>
      <c r="Y245" s="2"/>
      <c r="Z245" s="3"/>
      <c r="AA245" s="2"/>
      <c r="AB245" s="3"/>
      <c r="AC245" s="2"/>
      <c r="AD245" s="3"/>
      <c r="AE245" s="2"/>
      <c r="AF245" s="3"/>
      <c r="AG245" s="2">
        <f>ROUND(SUM(I245:AE245),5)</f>
        <v>0</v>
      </c>
      <c r="AH245" s="3"/>
      <c r="AI245" s="2">
        <v>1000</v>
      </c>
      <c r="AJ245" s="3"/>
      <c r="AK245" s="13">
        <f t="shared" si="35"/>
        <v>-1000</v>
      </c>
    </row>
    <row r="246" spans="1:37" x14ac:dyDescent="0.25">
      <c r="A246" s="1"/>
      <c r="B246" s="1"/>
      <c r="C246" s="1"/>
      <c r="D246" s="1"/>
      <c r="E246" s="1"/>
      <c r="F246" s="1"/>
      <c r="G246" s="1" t="s">
        <v>242</v>
      </c>
      <c r="H246" s="1"/>
      <c r="I246" s="2">
        <v>1509.05</v>
      </c>
      <c r="J246" s="3"/>
      <c r="K246" s="2">
        <v>706.67</v>
      </c>
      <c r="L246" s="3"/>
      <c r="M246" s="2">
        <v>8.16</v>
      </c>
      <c r="N246" s="3"/>
      <c r="O246" s="2">
        <v>268.35000000000002</v>
      </c>
      <c r="P246" s="3"/>
      <c r="Q246" s="2">
        <v>400.69</v>
      </c>
      <c r="R246" s="3"/>
      <c r="S246" s="2">
        <v>40.54</v>
      </c>
      <c r="T246" s="3"/>
      <c r="U246" s="2">
        <v>-1085.54</v>
      </c>
      <c r="V246" s="3"/>
      <c r="W246" s="2">
        <v>648.96</v>
      </c>
      <c r="X246" s="3"/>
      <c r="Y246" s="2">
        <v>937.5</v>
      </c>
      <c r="Z246" s="3"/>
      <c r="AA246" s="2">
        <v>937.5</v>
      </c>
      <c r="AB246" s="3"/>
      <c r="AC246" s="2">
        <v>937.5</v>
      </c>
      <c r="AD246" s="3"/>
      <c r="AE246" s="2">
        <v>937.5</v>
      </c>
      <c r="AF246" s="3"/>
      <c r="AG246" s="2">
        <f>ROUND(SUM(I246:AE246),5)</f>
        <v>6246.88</v>
      </c>
      <c r="AH246" s="3"/>
      <c r="AI246" s="2">
        <v>7500</v>
      </c>
      <c r="AJ246" s="3"/>
      <c r="AK246" s="13">
        <f t="shared" si="35"/>
        <v>-1253.1199999999999</v>
      </c>
    </row>
    <row r="247" spans="1:37" x14ac:dyDescent="0.25">
      <c r="A247" s="1"/>
      <c r="B247" s="1"/>
      <c r="C247" s="1"/>
      <c r="D247" s="1"/>
      <c r="E247" s="1"/>
      <c r="F247" s="1"/>
      <c r="G247" s="1" t="s">
        <v>243</v>
      </c>
      <c r="H247" s="1"/>
      <c r="I247" s="2">
        <v>0</v>
      </c>
      <c r="J247" s="3"/>
      <c r="K247" s="2">
        <v>0</v>
      </c>
      <c r="L247" s="3"/>
      <c r="M247" s="2">
        <v>62</v>
      </c>
      <c r="N247" s="3"/>
      <c r="O247" s="2">
        <v>0</v>
      </c>
      <c r="P247" s="3"/>
      <c r="Q247" s="2">
        <v>269.83</v>
      </c>
      <c r="R247" s="3"/>
      <c r="S247" s="2">
        <v>0</v>
      </c>
      <c r="T247" s="3"/>
      <c r="U247" s="2">
        <v>0</v>
      </c>
      <c r="V247" s="3"/>
      <c r="W247" s="2">
        <v>0</v>
      </c>
      <c r="X247" s="3"/>
      <c r="Y247" s="2">
        <v>187.5</v>
      </c>
      <c r="Z247" s="3"/>
      <c r="AA247" s="2">
        <v>187.5</v>
      </c>
      <c r="AB247" s="3"/>
      <c r="AC247" s="2">
        <v>187.5</v>
      </c>
      <c r="AD247" s="3"/>
      <c r="AE247" s="2">
        <v>187.5</v>
      </c>
      <c r="AF247" s="3"/>
      <c r="AG247" s="2">
        <f>ROUND(SUM(I247:AE247),5)</f>
        <v>1081.83</v>
      </c>
      <c r="AH247" s="3"/>
      <c r="AI247" s="2">
        <v>1500</v>
      </c>
      <c r="AJ247" s="3"/>
      <c r="AK247" s="13">
        <f t="shared" si="35"/>
        <v>-418.17000000000007</v>
      </c>
    </row>
    <row r="248" spans="1:37" ht="15.75" thickBot="1" x14ac:dyDescent="0.3">
      <c r="A248" s="1"/>
      <c r="B248" s="1"/>
      <c r="C248" s="1"/>
      <c r="D248" s="1"/>
      <c r="E248" s="1"/>
      <c r="F248" s="1"/>
      <c r="G248" s="1" t="s">
        <v>244</v>
      </c>
      <c r="H248" s="1"/>
      <c r="I248" s="2">
        <v>0</v>
      </c>
      <c r="J248" s="3"/>
      <c r="K248" s="2">
        <v>0</v>
      </c>
      <c r="L248" s="3"/>
      <c r="M248" s="2">
        <v>166</v>
      </c>
      <c r="N248" s="3"/>
      <c r="O248" s="2">
        <v>54</v>
      </c>
      <c r="P248" s="3"/>
      <c r="Q248" s="2">
        <v>0</v>
      </c>
      <c r="R248" s="3"/>
      <c r="S248" s="2">
        <v>0</v>
      </c>
      <c r="T248" s="3"/>
      <c r="U248" s="2">
        <v>0</v>
      </c>
      <c r="V248" s="3"/>
      <c r="W248" s="2">
        <v>0</v>
      </c>
      <c r="X248" s="3"/>
      <c r="Y248" s="2">
        <v>0</v>
      </c>
      <c r="Z248" s="3"/>
      <c r="AA248" s="2">
        <v>0</v>
      </c>
      <c r="AB248" s="3"/>
      <c r="AC248" s="2">
        <v>0</v>
      </c>
      <c r="AD248" s="3"/>
      <c r="AE248" s="2">
        <v>0</v>
      </c>
      <c r="AF248" s="3"/>
      <c r="AG248" s="2">
        <f>ROUND(SUM(I248:AE248),5)</f>
        <v>220</v>
      </c>
      <c r="AH248" s="3"/>
      <c r="AI248" s="2">
        <v>2000</v>
      </c>
      <c r="AJ248" s="3"/>
      <c r="AK248" s="13">
        <f t="shared" si="35"/>
        <v>-1780</v>
      </c>
    </row>
    <row r="249" spans="1:37" ht="15.75" thickBot="1" x14ac:dyDescent="0.3">
      <c r="A249" s="1"/>
      <c r="B249" s="1"/>
      <c r="C249" s="1"/>
      <c r="D249" s="1"/>
      <c r="E249" s="1"/>
      <c r="F249" s="1" t="s">
        <v>245</v>
      </c>
      <c r="G249" s="1"/>
      <c r="H249" s="1"/>
      <c r="I249" s="5">
        <f>ROUND(SUM(I243:I248),5)</f>
        <v>1509.05</v>
      </c>
      <c r="J249" s="3"/>
      <c r="K249" s="5">
        <f>ROUND(SUM(K243:K248),5)</f>
        <v>733.56</v>
      </c>
      <c r="L249" s="3"/>
      <c r="M249" s="5">
        <f>ROUND(SUM(M243:M248),5)</f>
        <v>263.05</v>
      </c>
      <c r="N249" s="3"/>
      <c r="O249" s="5">
        <f>ROUND(SUM(O243:O248),5)</f>
        <v>349.24</v>
      </c>
      <c r="P249" s="3"/>
      <c r="Q249" s="5">
        <f>ROUND(SUM(Q243:Q248),5)</f>
        <v>670.52</v>
      </c>
      <c r="R249" s="3"/>
      <c r="S249" s="5">
        <f>ROUND(SUM(S243:S248),5)</f>
        <v>40.54</v>
      </c>
      <c r="T249" s="3"/>
      <c r="U249" s="5">
        <f>ROUND(SUM(U243:U248),5)</f>
        <v>-1058.6500000000001</v>
      </c>
      <c r="V249" s="3"/>
      <c r="W249" s="5">
        <f>ROUND(SUM(W243:W248),5)</f>
        <v>675.85</v>
      </c>
      <c r="X249" s="3"/>
      <c r="Y249" s="5">
        <f>ROUND(SUM(Y243:Y248),5)</f>
        <v>1187.5</v>
      </c>
      <c r="Z249" s="3"/>
      <c r="AA249" s="5">
        <f>ROUND(SUM(AA243:AA248),5)</f>
        <v>1187.5</v>
      </c>
      <c r="AB249" s="3"/>
      <c r="AC249" s="5">
        <f>ROUND(SUM(AC243:AC248),5)</f>
        <v>1187.5</v>
      </c>
      <c r="AD249" s="3"/>
      <c r="AE249" s="5">
        <f>ROUND(SUM(AE243:AE248),5)</f>
        <v>1187.5</v>
      </c>
      <c r="AF249" s="3"/>
      <c r="AG249" s="5">
        <f>ROUND(SUM(AG243:AG248),5)</f>
        <v>7933.16</v>
      </c>
      <c r="AH249" s="3"/>
      <c r="AI249" s="5">
        <f>ROUND(SUM(AI243:AI248),5)</f>
        <v>12500</v>
      </c>
      <c r="AJ249" s="3"/>
      <c r="AK249" s="24">
        <f>ROUND(SUM(AK243:AK248),5)</f>
        <v>-4566.84</v>
      </c>
    </row>
    <row r="250" spans="1:37" x14ac:dyDescent="0.25">
      <c r="A250" s="1"/>
      <c r="B250" s="1"/>
      <c r="C250" s="1"/>
      <c r="D250" s="1"/>
      <c r="E250" s="1" t="s">
        <v>246</v>
      </c>
      <c r="F250" s="1"/>
      <c r="G250" s="1"/>
      <c r="H250" s="1"/>
      <c r="I250" s="2">
        <f>ROUND(I219+I226+I232+I238+I242+I249,5)</f>
        <v>12349.75</v>
      </c>
      <c r="J250" s="3"/>
      <c r="K250" s="2">
        <f>ROUND(K219+K226+K232+K238+K242+K249,5)</f>
        <v>13306.4</v>
      </c>
      <c r="L250" s="3"/>
      <c r="M250" s="2">
        <f>ROUND(M219+M226+M232+M238+M242+M249,5)</f>
        <v>20017.57</v>
      </c>
      <c r="N250" s="3"/>
      <c r="O250" s="2">
        <f>ROUND(O219+O226+O232+O238+O242+O249,5)</f>
        <v>24856.11</v>
      </c>
      <c r="P250" s="3"/>
      <c r="Q250" s="2">
        <f>ROUND(Q219+Q226+Q232+Q238+Q242+Q249,5)</f>
        <v>32665.46</v>
      </c>
      <c r="R250" s="3"/>
      <c r="S250" s="2">
        <f>ROUND(S219+S226+S232+S238+S242+S249,5)</f>
        <v>35059.81</v>
      </c>
      <c r="T250" s="3"/>
      <c r="U250" s="2">
        <f>ROUND(U219+U226+U232+U238+U242+U249,5)</f>
        <v>9060.58</v>
      </c>
      <c r="V250" s="3"/>
      <c r="W250" s="2">
        <f>ROUND(W219+W226+W232+W238+W242+W249,5)</f>
        <v>11531.33</v>
      </c>
      <c r="X250" s="3"/>
      <c r="Y250" s="2">
        <f>ROUND(Y219+Y226+Y232+Y238+Y242+Y249,5)</f>
        <v>12546.38</v>
      </c>
      <c r="Z250" s="3"/>
      <c r="AA250" s="2">
        <f>ROUND(AA219+AA226+AA232+AA238+AA242+AA249,5)</f>
        <v>12546.38</v>
      </c>
      <c r="AB250" s="3"/>
      <c r="AC250" s="2">
        <f>ROUND(AC219+AC226+AC232+AC238+AC242+AC249,5)</f>
        <v>12546.38</v>
      </c>
      <c r="AD250" s="3"/>
      <c r="AE250" s="2">
        <f>ROUND(AE219+AE226+AE232+AE238+AE242+AE249,5)</f>
        <v>15763.88</v>
      </c>
      <c r="AF250" s="3"/>
      <c r="AG250" s="2">
        <f>ROUND(AG219+AG226+AG232+AG238+AG242+AG249,5)</f>
        <v>212250.03</v>
      </c>
      <c r="AH250" s="3"/>
      <c r="AI250" s="2">
        <f>ROUND(AI219+AI226+AI232+AI238+AI242+AI249,5)</f>
        <v>262946</v>
      </c>
      <c r="AJ250" s="3"/>
      <c r="AK250" s="13">
        <f>ROUND(AK219+AK226+AK232+AK238+AK242+AK249,5)</f>
        <v>-50695.97</v>
      </c>
    </row>
    <row r="251" spans="1:37" x14ac:dyDescent="0.25">
      <c r="A251" s="1"/>
      <c r="B251" s="1"/>
      <c r="C251" s="1"/>
      <c r="D251" s="1"/>
      <c r="E251" s="1" t="s">
        <v>247</v>
      </c>
      <c r="F251" s="1"/>
      <c r="G251" s="1"/>
      <c r="H251" s="1"/>
      <c r="I251" s="2"/>
      <c r="J251" s="3"/>
      <c r="K251" s="2"/>
      <c r="L251" s="3"/>
      <c r="M251" s="2"/>
      <c r="N251" s="3"/>
      <c r="O251" s="2"/>
      <c r="P251" s="3"/>
      <c r="Q251" s="2"/>
      <c r="R251" s="3"/>
      <c r="S251" s="2"/>
      <c r="T251" s="3"/>
      <c r="U251" s="2"/>
      <c r="V251" s="3"/>
      <c r="W251" s="2"/>
      <c r="X251" s="3"/>
      <c r="Y251" s="2"/>
      <c r="Z251" s="3"/>
      <c r="AA251" s="2"/>
      <c r="AB251" s="3"/>
      <c r="AC251" s="2"/>
      <c r="AD251" s="3"/>
      <c r="AE251" s="2"/>
      <c r="AF251" s="3"/>
      <c r="AG251" s="2"/>
      <c r="AH251" s="3"/>
      <c r="AI251" s="2"/>
      <c r="AJ251" s="3"/>
      <c r="AK251" s="13"/>
    </row>
    <row r="252" spans="1:37" x14ac:dyDescent="0.25">
      <c r="A252" s="1"/>
      <c r="B252" s="1"/>
      <c r="C252" s="1"/>
      <c r="D252" s="1"/>
      <c r="E252" s="1"/>
      <c r="F252" s="1" t="s">
        <v>248</v>
      </c>
      <c r="G252" s="1"/>
      <c r="H252" s="1"/>
      <c r="I252" s="2"/>
      <c r="J252" s="3"/>
      <c r="K252" s="2"/>
      <c r="L252" s="3"/>
      <c r="M252" s="2"/>
      <c r="N252" s="3"/>
      <c r="O252" s="2"/>
      <c r="P252" s="3"/>
      <c r="Q252" s="2"/>
      <c r="R252" s="3"/>
      <c r="S252" s="2"/>
      <c r="T252" s="3"/>
      <c r="U252" s="2"/>
      <c r="V252" s="3"/>
      <c r="W252" s="2"/>
      <c r="X252" s="3"/>
      <c r="Y252" s="2"/>
      <c r="Z252" s="3"/>
      <c r="AA252" s="2"/>
      <c r="AB252" s="3"/>
      <c r="AC252" s="2"/>
      <c r="AD252" s="3"/>
      <c r="AE252" s="2"/>
      <c r="AF252" s="3"/>
      <c r="AG252" s="2"/>
      <c r="AH252" s="3"/>
      <c r="AI252" s="2"/>
      <c r="AJ252" s="3"/>
      <c r="AK252" s="13"/>
    </row>
    <row r="253" spans="1:37" x14ac:dyDescent="0.25">
      <c r="A253" s="1"/>
      <c r="B253" s="1"/>
      <c r="C253" s="1"/>
      <c r="D253" s="1"/>
      <c r="E253" s="1"/>
      <c r="F253" s="1"/>
      <c r="G253" s="1" t="s">
        <v>249</v>
      </c>
      <c r="H253" s="1"/>
      <c r="I253" s="2">
        <v>4384.62</v>
      </c>
      <c r="J253" s="3"/>
      <c r="K253" s="2">
        <v>4384.62</v>
      </c>
      <c r="L253" s="3"/>
      <c r="M253" s="2">
        <v>4384.62</v>
      </c>
      <c r="N253" s="3"/>
      <c r="O253" s="2">
        <v>4384.62</v>
      </c>
      <c r="P253" s="3"/>
      <c r="Q253" s="2">
        <v>5568.02</v>
      </c>
      <c r="R253" s="3"/>
      <c r="S253" s="2">
        <v>8700.73</v>
      </c>
      <c r="T253" s="3"/>
      <c r="U253" s="2">
        <v>6063.62</v>
      </c>
      <c r="V253" s="3"/>
      <c r="W253" s="2">
        <v>5945.62</v>
      </c>
      <c r="X253" s="3"/>
      <c r="Y253" s="2">
        <v>9725</v>
      </c>
      <c r="Z253" s="3"/>
      <c r="AA253" s="2">
        <v>9725</v>
      </c>
      <c r="AB253" s="3"/>
      <c r="AC253" s="2">
        <v>9725</v>
      </c>
      <c r="AD253" s="3"/>
      <c r="AE253" s="2">
        <f>4862.5*3</f>
        <v>14587.5</v>
      </c>
      <c r="AF253" s="3"/>
      <c r="AG253" s="2">
        <f t="shared" ref="AG253:AG258" si="36">ROUND(SUM(I253:AE253),5)</f>
        <v>87578.97</v>
      </c>
      <c r="AH253" s="3"/>
      <c r="AI253" s="2">
        <v>77800</v>
      </c>
      <c r="AJ253" s="3"/>
      <c r="AK253" s="13">
        <f t="shared" ref="AK253:AK258" si="37">+AG253-AI253</f>
        <v>9778.9700000000012</v>
      </c>
    </row>
    <row r="254" spans="1:37" x14ac:dyDescent="0.25">
      <c r="A254" s="1"/>
      <c r="B254" s="1"/>
      <c r="C254" s="1"/>
      <c r="D254" s="1"/>
      <c r="E254" s="1"/>
      <c r="F254" s="1"/>
      <c r="G254" s="1" t="s">
        <v>250</v>
      </c>
      <c r="H254" s="1"/>
      <c r="I254" s="2">
        <v>335.42</v>
      </c>
      <c r="J254" s="3"/>
      <c r="K254" s="2">
        <v>335.42</v>
      </c>
      <c r="L254" s="3"/>
      <c r="M254" s="2">
        <v>335.43</v>
      </c>
      <c r="N254" s="3"/>
      <c r="O254" s="2">
        <v>335.42</v>
      </c>
      <c r="P254" s="3"/>
      <c r="Q254" s="2">
        <v>447.25</v>
      </c>
      <c r="R254" s="3"/>
      <c r="S254" s="2">
        <v>711.49</v>
      </c>
      <c r="T254" s="3"/>
      <c r="U254" s="2">
        <v>494.09</v>
      </c>
      <c r="V254" s="3"/>
      <c r="W254" s="2">
        <v>482.93</v>
      </c>
      <c r="X254" s="3"/>
      <c r="Y254" s="2">
        <f>+Y253*0.0725</f>
        <v>705.0625</v>
      </c>
      <c r="Z254" s="3"/>
      <c r="AA254" s="2">
        <f>+AA253*0.0725</f>
        <v>705.0625</v>
      </c>
      <c r="AB254" s="3"/>
      <c r="AC254" s="2">
        <f>+AC253*0.0725</f>
        <v>705.0625</v>
      </c>
      <c r="AD254" s="3"/>
      <c r="AE254" s="2">
        <f>+AE253*0.0725</f>
        <v>1057.59375</v>
      </c>
      <c r="AF254" s="3"/>
      <c r="AG254" s="2">
        <f t="shared" si="36"/>
        <v>6650.2312499999998</v>
      </c>
      <c r="AH254" s="3"/>
      <c r="AI254" s="2">
        <v>5952</v>
      </c>
      <c r="AJ254" s="3"/>
      <c r="AK254" s="13">
        <f t="shared" si="37"/>
        <v>698.23124999999982</v>
      </c>
    </row>
    <row r="255" spans="1:37" x14ac:dyDescent="0.25">
      <c r="A255" s="1"/>
      <c r="B255" s="1"/>
      <c r="C255" s="1"/>
      <c r="D255" s="1"/>
      <c r="E255" s="1"/>
      <c r="F255" s="1"/>
      <c r="G255" s="1" t="s">
        <v>251</v>
      </c>
      <c r="H255" s="1"/>
      <c r="I255" s="2">
        <v>1058.1300000000001</v>
      </c>
      <c r="J255" s="3"/>
      <c r="K255" s="2">
        <v>1058.1300000000001</v>
      </c>
      <c r="L255" s="3"/>
      <c r="M255" s="2">
        <v>997.02</v>
      </c>
      <c r="N255" s="3"/>
      <c r="O255" s="2">
        <v>1127.6099999999999</v>
      </c>
      <c r="P255" s="3"/>
      <c r="Q255" s="2">
        <v>1127.6099999999999</v>
      </c>
      <c r="R255" s="3"/>
      <c r="S255" s="2">
        <v>1127.6099999999999</v>
      </c>
      <c r="T255" s="3"/>
      <c r="U255" s="2">
        <v>1127.6099999999999</v>
      </c>
      <c r="V255" s="3"/>
      <c r="W255" s="2">
        <v>1204.03</v>
      </c>
      <c r="X255" s="3"/>
      <c r="Y255" s="2">
        <v>1204.03</v>
      </c>
      <c r="Z255" s="3"/>
      <c r="AA255" s="2">
        <v>1204.03</v>
      </c>
      <c r="AB255" s="3"/>
      <c r="AC255" s="2">
        <v>1204.03</v>
      </c>
      <c r="AD255" s="3"/>
      <c r="AE255" s="2">
        <v>1204.03</v>
      </c>
      <c r="AF255" s="3"/>
      <c r="AG255" s="2">
        <f t="shared" si="36"/>
        <v>13643.87</v>
      </c>
      <c r="AH255" s="3"/>
      <c r="AI255" s="2">
        <v>13967</v>
      </c>
      <c r="AJ255" s="3"/>
      <c r="AK255" s="13">
        <f t="shared" si="37"/>
        <v>-323.1299999999992</v>
      </c>
    </row>
    <row r="256" spans="1:37" x14ac:dyDescent="0.25">
      <c r="A256" s="1"/>
      <c r="B256" s="1"/>
      <c r="C256" s="1"/>
      <c r="D256" s="1"/>
      <c r="E256" s="1"/>
      <c r="F256" s="1"/>
      <c r="G256" s="1" t="s">
        <v>252</v>
      </c>
      <c r="H256" s="1"/>
      <c r="I256" s="2">
        <v>131.54</v>
      </c>
      <c r="J256" s="3"/>
      <c r="K256" s="2">
        <v>131.54</v>
      </c>
      <c r="L256" s="3"/>
      <c r="M256" s="2">
        <v>131.54</v>
      </c>
      <c r="N256" s="3"/>
      <c r="O256" s="2">
        <v>131.54</v>
      </c>
      <c r="P256" s="3"/>
      <c r="Q256" s="2">
        <v>131.54</v>
      </c>
      <c r="R256" s="3"/>
      <c r="S256" s="2">
        <v>591.92999999999995</v>
      </c>
      <c r="T256" s="3"/>
      <c r="U256" s="2">
        <v>131.54</v>
      </c>
      <c r="V256" s="3"/>
      <c r="W256" s="2">
        <v>131.54</v>
      </c>
      <c r="X256" s="3"/>
      <c r="Y256" s="2">
        <v>131.54</v>
      </c>
      <c r="Z256" s="3"/>
      <c r="AA256" s="2">
        <v>131.54</v>
      </c>
      <c r="AB256" s="3"/>
      <c r="AC256" s="2">
        <v>131.54</v>
      </c>
      <c r="AD256" s="3"/>
      <c r="AE256" s="2">
        <f>131.54/2*3</f>
        <v>197.31</v>
      </c>
      <c r="AF256" s="3"/>
      <c r="AG256" s="2">
        <f t="shared" si="36"/>
        <v>2104.64</v>
      </c>
      <c r="AH256" s="3"/>
      <c r="AI256" s="2">
        <v>2334</v>
      </c>
      <c r="AJ256" s="3"/>
      <c r="AK256" s="13">
        <f t="shared" si="37"/>
        <v>-229.36000000000013</v>
      </c>
    </row>
    <row r="257" spans="1:37" x14ac:dyDescent="0.25">
      <c r="A257" s="1"/>
      <c r="B257" s="1"/>
      <c r="C257" s="1"/>
      <c r="D257" s="1"/>
      <c r="E257" s="1"/>
      <c r="F257" s="1"/>
      <c r="G257" s="1" t="s">
        <v>253</v>
      </c>
      <c r="H257" s="1"/>
      <c r="I257" s="2">
        <v>0</v>
      </c>
      <c r="J257" s="3"/>
      <c r="K257" s="2">
        <v>0</v>
      </c>
      <c r="L257" s="3"/>
      <c r="M257" s="2">
        <v>0</v>
      </c>
      <c r="N257" s="3"/>
      <c r="O257" s="2">
        <v>0</v>
      </c>
      <c r="P257" s="3"/>
      <c r="Q257" s="2">
        <v>0</v>
      </c>
      <c r="R257" s="3"/>
      <c r="S257" s="2">
        <v>20</v>
      </c>
      <c r="T257" s="3"/>
      <c r="U257" s="2">
        <v>0</v>
      </c>
      <c r="V257" s="3"/>
      <c r="W257" s="2">
        <v>0</v>
      </c>
      <c r="X257" s="3"/>
      <c r="Y257" s="2">
        <v>0</v>
      </c>
      <c r="Z257" s="3"/>
      <c r="AA257" s="2">
        <v>0</v>
      </c>
      <c r="AB257" s="3"/>
      <c r="AC257" s="2">
        <v>0</v>
      </c>
      <c r="AD257" s="3"/>
      <c r="AE257" s="2">
        <v>0</v>
      </c>
      <c r="AF257" s="3"/>
      <c r="AG257" s="2">
        <f t="shared" si="36"/>
        <v>20</v>
      </c>
      <c r="AH257" s="3"/>
      <c r="AI257" s="2">
        <v>200</v>
      </c>
      <c r="AJ257" s="3"/>
      <c r="AK257" s="13">
        <f t="shared" si="37"/>
        <v>-180</v>
      </c>
    </row>
    <row r="258" spans="1:37" ht="15.75" thickBot="1" x14ac:dyDescent="0.3">
      <c r="A258" s="1"/>
      <c r="B258" s="1"/>
      <c r="C258" s="1"/>
      <c r="D258" s="1"/>
      <c r="E258" s="1"/>
      <c r="F258" s="1"/>
      <c r="G258" s="1" t="s">
        <v>254</v>
      </c>
      <c r="H258" s="1"/>
      <c r="I258" s="4">
        <v>17.13</v>
      </c>
      <c r="J258" s="3"/>
      <c r="K258" s="4">
        <v>17.13</v>
      </c>
      <c r="L258" s="3"/>
      <c r="M258" s="4">
        <v>17.13</v>
      </c>
      <c r="N258" s="3"/>
      <c r="O258" s="4">
        <v>17.13</v>
      </c>
      <c r="P258" s="3"/>
      <c r="Q258" s="4">
        <v>17.13</v>
      </c>
      <c r="R258" s="3"/>
      <c r="S258" s="4">
        <v>115.18</v>
      </c>
      <c r="T258" s="3"/>
      <c r="U258" s="4">
        <v>115.18</v>
      </c>
      <c r="V258" s="3"/>
      <c r="W258" s="4">
        <v>115.18</v>
      </c>
      <c r="X258" s="3"/>
      <c r="Y258" s="4">
        <v>115.18</v>
      </c>
      <c r="Z258" s="3"/>
      <c r="AA258" s="4">
        <v>115.18</v>
      </c>
      <c r="AB258" s="3"/>
      <c r="AC258" s="4">
        <v>115.18</v>
      </c>
      <c r="AD258" s="3"/>
      <c r="AE258" s="4">
        <v>115.18</v>
      </c>
      <c r="AF258" s="3"/>
      <c r="AG258" s="4">
        <f t="shared" si="36"/>
        <v>891.91</v>
      </c>
      <c r="AH258" s="3"/>
      <c r="AI258" s="4">
        <v>615</v>
      </c>
      <c r="AJ258" s="3"/>
      <c r="AK258" s="23">
        <f t="shared" si="37"/>
        <v>276.90999999999997</v>
      </c>
    </row>
    <row r="259" spans="1:37" x14ac:dyDescent="0.25">
      <c r="A259" s="1"/>
      <c r="B259" s="1"/>
      <c r="C259" s="1"/>
      <c r="D259" s="1"/>
      <c r="E259" s="1"/>
      <c r="F259" s="1" t="s">
        <v>255</v>
      </c>
      <c r="G259" s="1"/>
      <c r="H259" s="1"/>
      <c r="I259" s="2">
        <f>ROUND(SUM(I252:I258),5)</f>
        <v>5926.84</v>
      </c>
      <c r="J259" s="3"/>
      <c r="K259" s="2">
        <f>ROUND(SUM(K252:K258),5)</f>
        <v>5926.84</v>
      </c>
      <c r="L259" s="3"/>
      <c r="M259" s="2">
        <f>ROUND(SUM(M252:M258),5)</f>
        <v>5865.74</v>
      </c>
      <c r="N259" s="3"/>
      <c r="O259" s="2">
        <f>ROUND(SUM(O252:O258),5)</f>
        <v>5996.32</v>
      </c>
      <c r="P259" s="3"/>
      <c r="Q259" s="2">
        <f>ROUND(SUM(Q252:Q258),5)</f>
        <v>7291.55</v>
      </c>
      <c r="R259" s="3"/>
      <c r="S259" s="2">
        <f>ROUND(SUM(S252:S258),5)</f>
        <v>11266.94</v>
      </c>
      <c r="T259" s="3"/>
      <c r="U259" s="2">
        <f>ROUND(SUM(U252:U258),5)</f>
        <v>7932.04</v>
      </c>
      <c r="V259" s="3"/>
      <c r="W259" s="2">
        <f>ROUND(SUM(W252:W258),5)</f>
        <v>7879.3</v>
      </c>
      <c r="X259" s="3"/>
      <c r="Y259" s="2">
        <f>ROUND(SUM(Y252:Y258),5)</f>
        <v>11880.8125</v>
      </c>
      <c r="Z259" s="3"/>
      <c r="AA259" s="2">
        <f>ROUND(SUM(AA252:AA258),5)</f>
        <v>11880.8125</v>
      </c>
      <c r="AB259" s="3"/>
      <c r="AC259" s="2">
        <f>ROUND(SUM(AC252:AC258),5)</f>
        <v>11880.8125</v>
      </c>
      <c r="AD259" s="3"/>
      <c r="AE259" s="2">
        <f>ROUND(SUM(AE252:AE258),5)</f>
        <v>17161.61375</v>
      </c>
      <c r="AF259" s="3"/>
      <c r="AG259" s="2">
        <f>ROUND(SUM(AG252:AG258),5)</f>
        <v>110889.62125</v>
      </c>
      <c r="AH259" s="3"/>
      <c r="AI259" s="2">
        <f>ROUND(SUM(AI252:AI258),5)</f>
        <v>100868</v>
      </c>
      <c r="AJ259" s="3"/>
      <c r="AK259" s="13">
        <f>ROUND(SUM(AK252:AK258),5)</f>
        <v>10021.62125</v>
      </c>
    </row>
    <row r="260" spans="1:37" x14ac:dyDescent="0.25">
      <c r="A260" s="1"/>
      <c r="B260" s="1"/>
      <c r="C260" s="1"/>
      <c r="D260" s="1"/>
      <c r="E260" s="1"/>
      <c r="F260" s="1" t="s">
        <v>256</v>
      </c>
      <c r="G260" s="1"/>
      <c r="H260" s="1"/>
      <c r="I260" s="2"/>
      <c r="J260" s="3"/>
      <c r="K260" s="2"/>
      <c r="L260" s="3"/>
      <c r="M260" s="2"/>
      <c r="N260" s="3"/>
      <c r="O260" s="2"/>
      <c r="P260" s="3"/>
      <c r="Q260" s="2"/>
      <c r="R260" s="3"/>
      <c r="S260" s="2"/>
      <c r="T260" s="3"/>
      <c r="U260" s="2"/>
      <c r="V260" s="3"/>
      <c r="W260" s="2"/>
      <c r="X260" s="3"/>
      <c r="Y260" s="2"/>
      <c r="Z260" s="3"/>
      <c r="AA260" s="2"/>
      <c r="AB260" s="3"/>
      <c r="AC260" s="2"/>
      <c r="AD260" s="3"/>
      <c r="AE260" s="2"/>
      <c r="AF260" s="3"/>
      <c r="AG260" s="2"/>
      <c r="AH260" s="3"/>
      <c r="AI260" s="2"/>
      <c r="AJ260" s="3"/>
      <c r="AK260" s="13"/>
    </row>
    <row r="261" spans="1:37" ht="15.75" thickBot="1" x14ac:dyDescent="0.3">
      <c r="A261" s="1"/>
      <c r="B261" s="1"/>
      <c r="C261" s="1"/>
      <c r="D261" s="1"/>
      <c r="E261" s="1"/>
      <c r="F261" s="1"/>
      <c r="G261" s="1" t="s">
        <v>257</v>
      </c>
      <c r="H261" s="1"/>
      <c r="I261" s="4">
        <v>160.69999999999999</v>
      </c>
      <c r="J261" s="3"/>
      <c r="K261" s="4">
        <v>116.04</v>
      </c>
      <c r="L261" s="3"/>
      <c r="M261" s="4">
        <v>203.54</v>
      </c>
      <c r="N261" s="3"/>
      <c r="O261" s="4">
        <v>189.12</v>
      </c>
      <c r="P261" s="3"/>
      <c r="Q261" s="4">
        <v>208.93</v>
      </c>
      <c r="R261" s="3"/>
      <c r="S261" s="4">
        <v>169.36</v>
      </c>
      <c r="T261" s="3"/>
      <c r="U261" s="4">
        <v>206.7</v>
      </c>
      <c r="V261" s="3"/>
      <c r="W261" s="4">
        <v>238.97</v>
      </c>
      <c r="X261" s="3"/>
      <c r="Y261" s="4">
        <v>187.5</v>
      </c>
      <c r="Z261" s="3"/>
      <c r="AA261" s="4">
        <v>187.5</v>
      </c>
      <c r="AB261" s="3"/>
      <c r="AC261" s="4">
        <v>187.5</v>
      </c>
      <c r="AD261" s="3"/>
      <c r="AE261" s="4">
        <v>187.5</v>
      </c>
      <c r="AF261" s="3"/>
      <c r="AG261" s="4">
        <f>ROUND(SUM(I261:AE261),5)</f>
        <v>2243.36</v>
      </c>
      <c r="AH261" s="3"/>
      <c r="AI261" s="4">
        <v>1500</v>
      </c>
      <c r="AJ261" s="3"/>
      <c r="AK261" s="23">
        <f>+AG261-AI261</f>
        <v>743.36000000000013</v>
      </c>
    </row>
    <row r="262" spans="1:37" x14ac:dyDescent="0.25">
      <c r="A262" s="1"/>
      <c r="B262" s="1"/>
      <c r="C262" s="1"/>
      <c r="D262" s="1"/>
      <c r="E262" s="1"/>
      <c r="F262" s="1" t="s">
        <v>258</v>
      </c>
      <c r="G262" s="1"/>
      <c r="H262" s="1"/>
      <c r="I262" s="2">
        <f>ROUND(SUM(I260:I261),5)</f>
        <v>160.69999999999999</v>
      </c>
      <c r="J262" s="3"/>
      <c r="K262" s="2">
        <f>ROUND(SUM(K260:K261),5)</f>
        <v>116.04</v>
      </c>
      <c r="L262" s="3"/>
      <c r="M262" s="2">
        <f>ROUND(SUM(M260:M261),5)</f>
        <v>203.54</v>
      </c>
      <c r="N262" s="3"/>
      <c r="O262" s="2">
        <f>ROUND(SUM(O260:O261),5)</f>
        <v>189.12</v>
      </c>
      <c r="P262" s="3"/>
      <c r="Q262" s="2">
        <f>ROUND(SUM(Q260:Q261),5)</f>
        <v>208.93</v>
      </c>
      <c r="R262" s="3"/>
      <c r="S262" s="2">
        <f>ROUND(SUM(S260:S261),5)</f>
        <v>169.36</v>
      </c>
      <c r="T262" s="3"/>
      <c r="U262" s="2">
        <f>ROUND(SUM(U260:U261),5)</f>
        <v>206.7</v>
      </c>
      <c r="V262" s="3"/>
      <c r="W262" s="2">
        <f>ROUND(SUM(W260:W261),5)</f>
        <v>238.97</v>
      </c>
      <c r="X262" s="3"/>
      <c r="Y262" s="2">
        <f>ROUND(SUM(Y260:Y261),5)</f>
        <v>187.5</v>
      </c>
      <c r="Z262" s="3"/>
      <c r="AA262" s="2">
        <f>ROUND(SUM(AA260:AA261),5)</f>
        <v>187.5</v>
      </c>
      <c r="AB262" s="3"/>
      <c r="AC262" s="2">
        <f>ROUND(SUM(AC260:AC261),5)</f>
        <v>187.5</v>
      </c>
      <c r="AD262" s="3"/>
      <c r="AE262" s="2">
        <f>ROUND(SUM(AE260:AE261),5)</f>
        <v>187.5</v>
      </c>
      <c r="AF262" s="3"/>
      <c r="AG262" s="2">
        <f>ROUND(SUM(AG260:AG261),5)</f>
        <v>2243.36</v>
      </c>
      <c r="AH262" s="3"/>
      <c r="AI262" s="2">
        <f>ROUND(SUM(AI260:AI261),5)</f>
        <v>1500</v>
      </c>
      <c r="AJ262" s="3"/>
      <c r="AK262" s="13">
        <f>ROUND(SUM(AK260:AK261),5)</f>
        <v>743.36</v>
      </c>
    </row>
    <row r="263" spans="1:37" x14ac:dyDescent="0.25">
      <c r="A263" s="1"/>
      <c r="B263" s="1"/>
      <c r="C263" s="1"/>
      <c r="D263" s="1"/>
      <c r="E263" s="1"/>
      <c r="F263" s="1" t="s">
        <v>259</v>
      </c>
      <c r="G263" s="1"/>
      <c r="H263" s="1"/>
      <c r="I263" s="2"/>
      <c r="J263" s="3"/>
      <c r="K263" s="2"/>
      <c r="L263" s="3"/>
      <c r="M263" s="2"/>
      <c r="N263" s="3"/>
      <c r="O263" s="2"/>
      <c r="P263" s="3"/>
      <c r="Q263" s="2"/>
      <c r="R263" s="3"/>
      <c r="S263" s="2"/>
      <c r="T263" s="3"/>
      <c r="U263" s="2"/>
      <c r="V263" s="3"/>
      <c r="W263" s="2"/>
      <c r="X263" s="3"/>
      <c r="Y263" s="2"/>
      <c r="Z263" s="3"/>
      <c r="AA263" s="2"/>
      <c r="AB263" s="3"/>
      <c r="AC263" s="2"/>
      <c r="AD263" s="3"/>
      <c r="AE263" s="2"/>
      <c r="AF263" s="3"/>
      <c r="AG263" s="2"/>
      <c r="AH263" s="3"/>
      <c r="AI263" s="2"/>
      <c r="AJ263" s="3"/>
      <c r="AK263" s="13"/>
    </row>
    <row r="264" spans="1:37" x14ac:dyDescent="0.25">
      <c r="A264" s="1"/>
      <c r="B264" s="1"/>
      <c r="C264" s="1"/>
      <c r="D264" s="1"/>
      <c r="E264" s="1"/>
      <c r="F264" s="1"/>
      <c r="G264" s="1" t="s">
        <v>260</v>
      </c>
      <c r="H264" s="1"/>
      <c r="I264" s="2">
        <v>45.37</v>
      </c>
      <c r="J264" s="3"/>
      <c r="K264" s="2">
        <v>45.37</v>
      </c>
      <c r="L264" s="3"/>
      <c r="M264" s="2">
        <v>45.37</v>
      </c>
      <c r="N264" s="3"/>
      <c r="O264" s="2">
        <v>45.45</v>
      </c>
      <c r="P264" s="3"/>
      <c r="Q264" s="2">
        <v>103.43</v>
      </c>
      <c r="R264" s="3"/>
      <c r="S264" s="2">
        <v>90.74</v>
      </c>
      <c r="T264" s="3"/>
      <c r="U264" s="2">
        <v>90.66</v>
      </c>
      <c r="V264" s="3"/>
      <c r="W264" s="2">
        <v>90.66</v>
      </c>
      <c r="X264" s="3"/>
      <c r="Y264" s="2">
        <v>90.66</v>
      </c>
      <c r="Z264" s="3"/>
      <c r="AA264" s="2">
        <v>90.66</v>
      </c>
      <c r="AB264" s="3"/>
      <c r="AC264" s="2">
        <v>90.66</v>
      </c>
      <c r="AD264" s="3"/>
      <c r="AE264" s="2">
        <v>90.66</v>
      </c>
      <c r="AF264" s="3"/>
      <c r="AG264" s="2">
        <f>ROUND(SUM(I264:AE264),5)</f>
        <v>919.69</v>
      </c>
      <c r="AH264" s="3"/>
      <c r="AI264" s="2">
        <v>700</v>
      </c>
      <c r="AJ264" s="3"/>
      <c r="AK264" s="13">
        <f t="shared" ref="AK264:AK268" si="38">+AG264-AI264</f>
        <v>219.69000000000005</v>
      </c>
    </row>
    <row r="265" spans="1:37" x14ac:dyDescent="0.25">
      <c r="A265" s="1"/>
      <c r="B265" s="1"/>
      <c r="C265" s="1"/>
      <c r="D265" s="1"/>
      <c r="E265" s="1"/>
      <c r="F265" s="1"/>
      <c r="G265" s="1" t="s">
        <v>348</v>
      </c>
      <c r="H265" s="1"/>
      <c r="I265" s="2"/>
      <c r="J265" s="3"/>
      <c r="K265" s="2"/>
      <c r="L265" s="3"/>
      <c r="M265" s="2"/>
      <c r="N265" s="3"/>
      <c r="O265" s="2"/>
      <c r="P265" s="3"/>
      <c r="Q265" s="2"/>
      <c r="R265" s="3"/>
      <c r="S265" s="2"/>
      <c r="T265" s="3"/>
      <c r="U265" s="2"/>
      <c r="V265" s="3"/>
      <c r="W265" s="2"/>
      <c r="X265" s="3"/>
      <c r="Y265" s="2"/>
      <c r="Z265" s="3"/>
      <c r="AA265" s="2"/>
      <c r="AB265" s="3"/>
      <c r="AC265" s="2"/>
      <c r="AD265" s="3"/>
      <c r="AE265" s="2"/>
      <c r="AF265" s="3"/>
      <c r="AG265" s="2">
        <f>ROUND(SUM(I265:AE265),5)</f>
        <v>0</v>
      </c>
      <c r="AH265" s="3"/>
      <c r="AI265" s="2">
        <v>500</v>
      </c>
      <c r="AJ265" s="3"/>
      <c r="AK265" s="13">
        <f t="shared" si="38"/>
        <v>-500</v>
      </c>
    </row>
    <row r="266" spans="1:37" x14ac:dyDescent="0.25">
      <c r="A266" s="1"/>
      <c r="B266" s="1"/>
      <c r="C266" s="1"/>
      <c r="D266" s="1"/>
      <c r="E266" s="1"/>
      <c r="F266" s="1"/>
      <c r="G266" s="1" t="s">
        <v>349</v>
      </c>
      <c r="H266" s="1"/>
      <c r="I266" s="2"/>
      <c r="J266" s="3"/>
      <c r="K266" s="2"/>
      <c r="L266" s="3"/>
      <c r="M266" s="2"/>
      <c r="N266" s="3"/>
      <c r="O266" s="2"/>
      <c r="P266" s="3"/>
      <c r="Q266" s="2"/>
      <c r="R266" s="3"/>
      <c r="S266" s="2"/>
      <c r="T266" s="3"/>
      <c r="U266" s="2"/>
      <c r="V266" s="3"/>
      <c r="W266" s="2">
        <v>165</v>
      </c>
      <c r="X266" s="3"/>
      <c r="Y266" s="2"/>
      <c r="Z266" s="3"/>
      <c r="AA266" s="2"/>
      <c r="AB266" s="3"/>
      <c r="AC266" s="2"/>
      <c r="AD266" s="3"/>
      <c r="AE266" s="2"/>
      <c r="AF266" s="3"/>
      <c r="AG266" s="2">
        <f>ROUND(SUM(I266:AE266),5)</f>
        <v>165</v>
      </c>
      <c r="AH266" s="3"/>
      <c r="AI266" s="2">
        <v>1000</v>
      </c>
      <c r="AJ266" s="3"/>
      <c r="AK266" s="13">
        <f t="shared" si="38"/>
        <v>-835</v>
      </c>
    </row>
    <row r="267" spans="1:37" x14ac:dyDescent="0.25">
      <c r="A267" s="1"/>
      <c r="B267" s="1"/>
      <c r="C267" s="1"/>
      <c r="D267" s="1"/>
      <c r="E267" s="1"/>
      <c r="F267" s="1"/>
      <c r="G267" s="1" t="s">
        <v>261</v>
      </c>
      <c r="H267" s="1"/>
      <c r="I267" s="2">
        <v>37.97</v>
      </c>
      <c r="J267" s="3"/>
      <c r="K267" s="2">
        <v>0</v>
      </c>
      <c r="L267" s="3"/>
      <c r="M267" s="2">
        <v>97.39</v>
      </c>
      <c r="N267" s="3"/>
      <c r="O267" s="2">
        <v>-97.39</v>
      </c>
      <c r="P267" s="3"/>
      <c r="Q267" s="2">
        <v>819.61</v>
      </c>
      <c r="R267" s="3"/>
      <c r="S267" s="2">
        <v>0</v>
      </c>
      <c r="T267" s="3"/>
      <c r="U267" s="2">
        <v>-5.99</v>
      </c>
      <c r="V267" s="3"/>
      <c r="W267" s="2">
        <v>61.84</v>
      </c>
      <c r="X267" s="3"/>
      <c r="Y267" s="2">
        <v>93.75</v>
      </c>
      <c r="Z267" s="3"/>
      <c r="AA267" s="2">
        <v>93.75</v>
      </c>
      <c r="AB267" s="3"/>
      <c r="AC267" s="2">
        <v>93.75</v>
      </c>
      <c r="AD267" s="3"/>
      <c r="AE267" s="2">
        <v>93.75</v>
      </c>
      <c r="AF267" s="3"/>
      <c r="AG267" s="2">
        <f>ROUND(SUM(I267:AE267),5)</f>
        <v>1288.43</v>
      </c>
      <c r="AH267" s="3"/>
      <c r="AI267" s="2">
        <v>750</v>
      </c>
      <c r="AJ267" s="3"/>
      <c r="AK267" s="13">
        <f t="shared" si="38"/>
        <v>538.43000000000006</v>
      </c>
    </row>
    <row r="268" spans="1:37" ht="15.75" thickBot="1" x14ac:dyDescent="0.3">
      <c r="A268" s="1"/>
      <c r="B268" s="1"/>
      <c r="C268" s="1"/>
      <c r="D268" s="1"/>
      <c r="E268" s="1"/>
      <c r="F268" s="1"/>
      <c r="G268" s="1" t="s">
        <v>262</v>
      </c>
      <c r="H268" s="1"/>
      <c r="I268" s="2">
        <v>0</v>
      </c>
      <c r="J268" s="3"/>
      <c r="K268" s="2">
        <v>0</v>
      </c>
      <c r="L268" s="3"/>
      <c r="M268" s="2">
        <v>0</v>
      </c>
      <c r="N268" s="3"/>
      <c r="O268" s="2">
        <v>0</v>
      </c>
      <c r="P268" s="3"/>
      <c r="Q268" s="2">
        <v>52</v>
      </c>
      <c r="R268" s="3"/>
      <c r="S268" s="2">
        <v>0</v>
      </c>
      <c r="T268" s="3"/>
      <c r="U268" s="2">
        <v>0</v>
      </c>
      <c r="V268" s="3"/>
      <c r="W268" s="2">
        <v>0</v>
      </c>
      <c r="X268" s="3"/>
      <c r="Y268" s="2">
        <v>0</v>
      </c>
      <c r="Z268" s="3"/>
      <c r="AA268" s="2">
        <v>0</v>
      </c>
      <c r="AB268" s="3"/>
      <c r="AC268" s="2">
        <v>0</v>
      </c>
      <c r="AD268" s="3"/>
      <c r="AE268" s="2">
        <v>0</v>
      </c>
      <c r="AF268" s="3"/>
      <c r="AG268" s="2">
        <f>ROUND(SUM(I268:AE268),5)</f>
        <v>52</v>
      </c>
      <c r="AH268" s="3"/>
      <c r="AI268" s="2">
        <v>250</v>
      </c>
      <c r="AJ268" s="3"/>
      <c r="AK268" s="13">
        <f t="shared" si="38"/>
        <v>-198</v>
      </c>
    </row>
    <row r="269" spans="1:37" ht="15.75" thickBot="1" x14ac:dyDescent="0.3">
      <c r="A269" s="1"/>
      <c r="B269" s="1"/>
      <c r="C269" s="1"/>
      <c r="D269" s="1"/>
      <c r="E269" s="1"/>
      <c r="F269" s="1" t="s">
        <v>263</v>
      </c>
      <c r="G269" s="1"/>
      <c r="H269" s="1"/>
      <c r="I269" s="5">
        <f>ROUND(SUM(I263:I268),5)</f>
        <v>83.34</v>
      </c>
      <c r="J269" s="3"/>
      <c r="K269" s="5">
        <f>ROUND(SUM(K263:K268),5)</f>
        <v>45.37</v>
      </c>
      <c r="L269" s="3"/>
      <c r="M269" s="5">
        <f>ROUND(SUM(M263:M268),5)</f>
        <v>142.76</v>
      </c>
      <c r="N269" s="3"/>
      <c r="O269" s="5">
        <f>ROUND(SUM(O263:O268),5)</f>
        <v>-51.94</v>
      </c>
      <c r="P269" s="3"/>
      <c r="Q269" s="5">
        <f>ROUND(SUM(Q263:Q268),5)</f>
        <v>975.04</v>
      </c>
      <c r="R269" s="3"/>
      <c r="S269" s="5">
        <f>ROUND(SUM(S263:S268),5)</f>
        <v>90.74</v>
      </c>
      <c r="T269" s="3"/>
      <c r="U269" s="5">
        <f>ROUND(SUM(U263:U268),5)</f>
        <v>84.67</v>
      </c>
      <c r="V269" s="3"/>
      <c r="W269" s="5">
        <f>ROUND(SUM(W263:W268),5)</f>
        <v>317.5</v>
      </c>
      <c r="X269" s="3"/>
      <c r="Y269" s="5">
        <f>ROUND(SUM(Y263:Y268),5)</f>
        <v>184.41</v>
      </c>
      <c r="Z269" s="3"/>
      <c r="AA269" s="5">
        <f>ROUND(SUM(AA263:AA268),5)</f>
        <v>184.41</v>
      </c>
      <c r="AB269" s="3"/>
      <c r="AC269" s="5">
        <f>ROUND(SUM(AC263:AC268),5)</f>
        <v>184.41</v>
      </c>
      <c r="AD269" s="3"/>
      <c r="AE269" s="5">
        <f>ROUND(SUM(AE263:AE268),5)</f>
        <v>184.41</v>
      </c>
      <c r="AF269" s="3"/>
      <c r="AG269" s="5">
        <f>ROUND(SUM(AG263:AG268),5)</f>
        <v>2425.12</v>
      </c>
      <c r="AH269" s="3"/>
      <c r="AI269" s="5">
        <f>ROUND(SUM(AI263:AI268),5)</f>
        <v>3200</v>
      </c>
      <c r="AJ269" s="3"/>
      <c r="AK269" s="24">
        <f>ROUND(SUM(AK263:AK268),5)</f>
        <v>-774.88</v>
      </c>
    </row>
    <row r="270" spans="1:37" x14ac:dyDescent="0.25">
      <c r="A270" s="1"/>
      <c r="B270" s="1"/>
      <c r="C270" s="1"/>
      <c r="D270" s="1"/>
      <c r="E270" s="1" t="s">
        <v>264</v>
      </c>
      <c r="F270" s="1"/>
      <c r="G270" s="1"/>
      <c r="H270" s="1"/>
      <c r="I270" s="2">
        <f>ROUND(I251+I259+I262+I269,5)</f>
        <v>6170.88</v>
      </c>
      <c r="J270" s="3"/>
      <c r="K270" s="2">
        <f>ROUND(K251+K259+K262+K269,5)</f>
        <v>6088.25</v>
      </c>
      <c r="L270" s="3"/>
      <c r="M270" s="2">
        <f>ROUND(M251+M259+M262+M269,5)</f>
        <v>6212.04</v>
      </c>
      <c r="N270" s="3"/>
      <c r="O270" s="2">
        <f>ROUND(O251+O259+O262+O269,5)</f>
        <v>6133.5</v>
      </c>
      <c r="P270" s="3"/>
      <c r="Q270" s="2">
        <f>ROUND(Q251+Q259+Q262+Q269,5)</f>
        <v>8475.52</v>
      </c>
      <c r="R270" s="3"/>
      <c r="S270" s="2">
        <f>ROUND(S251+S259+S262+S269,5)</f>
        <v>11527.04</v>
      </c>
      <c r="T270" s="3"/>
      <c r="U270" s="2">
        <f>ROUND(U251+U259+U262+U269,5)</f>
        <v>8223.41</v>
      </c>
      <c r="V270" s="3"/>
      <c r="W270" s="2">
        <f>ROUND(W251+W259+W262+W269,5)</f>
        <v>8435.77</v>
      </c>
      <c r="X270" s="3"/>
      <c r="Y270" s="2">
        <f>ROUND(Y251+Y259+Y262+Y269,5)</f>
        <v>12252.7225</v>
      </c>
      <c r="Z270" s="3"/>
      <c r="AA270" s="2">
        <f>ROUND(AA251+AA259+AA262+AA269,5)</f>
        <v>12252.7225</v>
      </c>
      <c r="AB270" s="3"/>
      <c r="AC270" s="2">
        <f>ROUND(AC251+AC259+AC262+AC269,5)</f>
        <v>12252.7225</v>
      </c>
      <c r="AD270" s="3"/>
      <c r="AE270" s="2">
        <f>ROUND(AE251+AE259+AE262+AE269,5)</f>
        <v>17533.52375</v>
      </c>
      <c r="AF270" s="3"/>
      <c r="AG270" s="2">
        <f>ROUND(AG251+AG259+AG262+AG269,5)</f>
        <v>115558.10125000001</v>
      </c>
      <c r="AH270" s="3"/>
      <c r="AI270" s="2">
        <f>ROUND(AI251+AI259+AI262+AI269,5)</f>
        <v>105568</v>
      </c>
      <c r="AJ270" s="3"/>
      <c r="AK270" s="13">
        <f>ROUND(AK251+AK259+AK262+AK269,5)</f>
        <v>9990.1012499999997</v>
      </c>
    </row>
    <row r="271" spans="1:37" x14ac:dyDescent="0.25">
      <c r="A271" s="1"/>
      <c r="B271" s="1"/>
      <c r="C271" s="1"/>
      <c r="D271" s="1"/>
      <c r="E271" s="1" t="s">
        <v>265</v>
      </c>
      <c r="F271" s="1"/>
      <c r="G271" s="1"/>
      <c r="H271" s="1"/>
      <c r="I271" s="2"/>
      <c r="J271" s="3"/>
      <c r="K271" s="2"/>
      <c r="L271" s="3"/>
      <c r="M271" s="2"/>
      <c r="N271" s="3"/>
      <c r="O271" s="2"/>
      <c r="P271" s="3"/>
      <c r="Q271" s="2"/>
      <c r="R271" s="3"/>
      <c r="S271" s="2"/>
      <c r="T271" s="3"/>
      <c r="U271" s="2"/>
      <c r="V271" s="3"/>
      <c r="W271" s="2"/>
      <c r="X271" s="3"/>
      <c r="Y271" s="2"/>
      <c r="Z271" s="3"/>
      <c r="AA271" s="2"/>
      <c r="AB271" s="3"/>
      <c r="AC271" s="2"/>
      <c r="AD271" s="3"/>
      <c r="AE271" s="2"/>
      <c r="AF271" s="3"/>
      <c r="AG271" s="2"/>
      <c r="AH271" s="3"/>
      <c r="AI271" s="2"/>
      <c r="AJ271" s="3"/>
      <c r="AK271" s="13"/>
    </row>
    <row r="272" spans="1:37" x14ac:dyDescent="0.25">
      <c r="A272" s="1"/>
      <c r="B272" s="1"/>
      <c r="C272" s="1"/>
      <c r="D272" s="1"/>
      <c r="E272" s="1"/>
      <c r="F272" s="1" t="s">
        <v>266</v>
      </c>
      <c r="G272" s="1"/>
      <c r="H272" s="1"/>
      <c r="I272" s="2"/>
      <c r="J272" s="3"/>
      <c r="K272" s="2"/>
      <c r="L272" s="3"/>
      <c r="M272" s="2"/>
      <c r="N272" s="3"/>
      <c r="O272" s="2"/>
      <c r="P272" s="3"/>
      <c r="Q272" s="2"/>
      <c r="R272" s="3"/>
      <c r="S272" s="2"/>
      <c r="T272" s="3"/>
      <c r="U272" s="2"/>
      <c r="V272" s="3"/>
      <c r="W272" s="2"/>
      <c r="X272" s="3"/>
      <c r="Y272" s="2"/>
      <c r="Z272" s="3"/>
      <c r="AA272" s="2"/>
      <c r="AB272" s="3"/>
      <c r="AC272" s="2"/>
      <c r="AD272" s="3"/>
      <c r="AE272" s="2"/>
      <c r="AF272" s="3"/>
      <c r="AG272" s="2"/>
      <c r="AH272" s="3"/>
      <c r="AI272" s="2"/>
      <c r="AJ272" s="3"/>
      <c r="AK272" s="13"/>
    </row>
    <row r="273" spans="1:37" x14ac:dyDescent="0.25">
      <c r="A273" s="1"/>
      <c r="B273" s="1"/>
      <c r="C273" s="1"/>
      <c r="D273" s="1"/>
      <c r="E273" s="1"/>
      <c r="F273" s="1"/>
      <c r="G273" s="1" t="s">
        <v>267</v>
      </c>
      <c r="H273" s="1"/>
      <c r="I273" s="2">
        <v>2245.65</v>
      </c>
      <c r="J273" s="3"/>
      <c r="K273" s="2">
        <v>3165.52</v>
      </c>
      <c r="L273" s="3"/>
      <c r="M273" s="2">
        <v>4429.51</v>
      </c>
      <c r="N273" s="3"/>
      <c r="O273" s="2">
        <v>5173.3100000000004</v>
      </c>
      <c r="P273" s="3"/>
      <c r="Q273" s="2">
        <v>4617.01</v>
      </c>
      <c r="R273" s="3"/>
      <c r="S273" s="2">
        <v>5698.58</v>
      </c>
      <c r="T273" s="3"/>
      <c r="U273" s="2">
        <v>2797.44</v>
      </c>
      <c r="V273" s="3"/>
      <c r="W273" s="2">
        <v>1888.15</v>
      </c>
      <c r="X273" s="3"/>
      <c r="Y273" s="2">
        <v>3751.9</v>
      </c>
      <c r="Z273" s="3"/>
      <c r="AA273" s="2">
        <v>3751.9</v>
      </c>
      <c r="AB273" s="3"/>
      <c r="AC273" s="2">
        <v>3751.9</v>
      </c>
      <c r="AD273" s="3"/>
      <c r="AE273" s="2">
        <f>3751.9/2*3</f>
        <v>5627.85</v>
      </c>
      <c r="AF273" s="3"/>
      <c r="AG273" s="2">
        <f>ROUND(SUM(I273:AE273),5)</f>
        <v>46898.720000000001</v>
      </c>
      <c r="AH273" s="3"/>
      <c r="AI273" s="2">
        <v>107721</v>
      </c>
      <c r="AJ273" s="3"/>
      <c r="AK273" s="13">
        <f t="shared" ref="AK273:AK276" si="39">+AG273-AI273</f>
        <v>-60822.28</v>
      </c>
    </row>
    <row r="274" spans="1:37" x14ac:dyDescent="0.25">
      <c r="A274" s="1"/>
      <c r="B274" s="1"/>
      <c r="C274" s="1"/>
      <c r="D274" s="1"/>
      <c r="E274" s="1"/>
      <c r="F274" s="1"/>
      <c r="G274" s="1" t="s">
        <v>268</v>
      </c>
      <c r="H274" s="1"/>
      <c r="I274" s="2">
        <v>0</v>
      </c>
      <c r="J274" s="3"/>
      <c r="K274" s="2">
        <v>299.14</v>
      </c>
      <c r="L274" s="3"/>
      <c r="M274" s="2">
        <v>418.59</v>
      </c>
      <c r="N274" s="3"/>
      <c r="O274" s="2">
        <v>488.87</v>
      </c>
      <c r="P274" s="3"/>
      <c r="Q274" s="2">
        <v>436.31</v>
      </c>
      <c r="R274" s="3"/>
      <c r="S274" s="2">
        <v>532.27</v>
      </c>
      <c r="T274" s="3"/>
      <c r="U274" s="2">
        <v>229.49</v>
      </c>
      <c r="V274" s="3"/>
      <c r="W274" s="2">
        <v>152.94999999999999</v>
      </c>
      <c r="X274" s="3"/>
      <c r="Y274" s="2">
        <f>+Y273*0.0725</f>
        <v>272.01274999999998</v>
      </c>
      <c r="Z274" s="3"/>
      <c r="AA274" s="2">
        <f>+AA273*0.0725</f>
        <v>272.01274999999998</v>
      </c>
      <c r="AB274" s="3"/>
      <c r="AC274" s="2">
        <f>+AC273*0.0725</f>
        <v>272.01274999999998</v>
      </c>
      <c r="AD274" s="3"/>
      <c r="AE274" s="2">
        <f>+AE273*0.0725</f>
        <v>408.01912499999997</v>
      </c>
      <c r="AF274" s="3"/>
      <c r="AG274" s="2">
        <f>ROUND(SUM(I274:AE274),5)</f>
        <v>3781.6773800000001</v>
      </c>
      <c r="AH274" s="3"/>
      <c r="AI274" s="2">
        <v>8241</v>
      </c>
      <c r="AJ274" s="3"/>
      <c r="AK274" s="13">
        <f t="shared" si="39"/>
        <v>-4459.3226199999999</v>
      </c>
    </row>
    <row r="275" spans="1:37" x14ac:dyDescent="0.25">
      <c r="A275" s="1"/>
      <c r="B275" s="1"/>
      <c r="C275" s="1"/>
      <c r="D275" s="1"/>
      <c r="E275" s="1"/>
      <c r="F275" s="1"/>
      <c r="G275" s="1" t="s">
        <v>350</v>
      </c>
      <c r="H275" s="1"/>
      <c r="I275" s="2"/>
      <c r="J275" s="3"/>
      <c r="K275" s="2"/>
      <c r="L275" s="3"/>
      <c r="M275" s="2"/>
      <c r="N275" s="3"/>
      <c r="O275" s="2"/>
      <c r="P275" s="3"/>
      <c r="Q275" s="2"/>
      <c r="R275" s="3"/>
      <c r="S275" s="2"/>
      <c r="T275" s="3"/>
      <c r="U275" s="2"/>
      <c r="V275" s="3"/>
      <c r="W275" s="2"/>
      <c r="X275" s="3"/>
      <c r="Y275" s="2"/>
      <c r="Z275" s="3"/>
      <c r="AA275" s="2"/>
      <c r="AB275" s="3"/>
      <c r="AC275" s="2"/>
      <c r="AD275" s="3"/>
      <c r="AE275" s="2"/>
      <c r="AF275" s="3"/>
      <c r="AG275" s="2">
        <f>ROUND(SUM(I275:AE275),5)</f>
        <v>0</v>
      </c>
      <c r="AH275" s="3"/>
      <c r="AI275" s="2">
        <v>150</v>
      </c>
      <c r="AJ275" s="3"/>
      <c r="AK275" s="13">
        <f t="shared" si="39"/>
        <v>-150</v>
      </c>
    </row>
    <row r="276" spans="1:37" ht="15.75" thickBot="1" x14ac:dyDescent="0.3">
      <c r="A276" s="1"/>
      <c r="B276" s="1"/>
      <c r="C276" s="1"/>
      <c r="D276" s="1"/>
      <c r="E276" s="1"/>
      <c r="F276" s="1"/>
      <c r="G276" s="1" t="s">
        <v>269</v>
      </c>
      <c r="H276" s="1"/>
      <c r="I276" s="4">
        <v>8.52</v>
      </c>
      <c r="J276" s="3"/>
      <c r="K276" s="4">
        <v>8.52</v>
      </c>
      <c r="L276" s="3"/>
      <c r="M276" s="4">
        <v>8.52</v>
      </c>
      <c r="N276" s="3"/>
      <c r="O276" s="4">
        <v>8.52</v>
      </c>
      <c r="P276" s="3"/>
      <c r="Q276" s="4">
        <v>8.52</v>
      </c>
      <c r="R276" s="3"/>
      <c r="S276" s="4">
        <v>121.01</v>
      </c>
      <c r="T276" s="3"/>
      <c r="U276" s="4">
        <v>121.01</v>
      </c>
      <c r="V276" s="3"/>
      <c r="W276" s="4">
        <v>121.01</v>
      </c>
      <c r="X276" s="3"/>
      <c r="Y276" s="4">
        <v>121.01</v>
      </c>
      <c r="Z276" s="3"/>
      <c r="AA276" s="4">
        <v>121.01</v>
      </c>
      <c r="AB276" s="3"/>
      <c r="AC276" s="4">
        <v>121.01</v>
      </c>
      <c r="AD276" s="3"/>
      <c r="AE276" s="4">
        <v>121.01</v>
      </c>
      <c r="AF276" s="3"/>
      <c r="AG276" s="4">
        <f>ROUND(SUM(I276:AE276),5)</f>
        <v>889.67</v>
      </c>
      <c r="AH276" s="3"/>
      <c r="AI276" s="4">
        <v>312</v>
      </c>
      <c r="AJ276" s="3"/>
      <c r="AK276" s="23">
        <f t="shared" si="39"/>
        <v>577.66999999999996</v>
      </c>
    </row>
    <row r="277" spans="1:37" x14ac:dyDescent="0.25">
      <c r="A277" s="1"/>
      <c r="B277" s="1"/>
      <c r="C277" s="1"/>
      <c r="D277" s="1"/>
      <c r="E277" s="1"/>
      <c r="F277" s="1" t="s">
        <v>270</v>
      </c>
      <c r="G277" s="1"/>
      <c r="H277" s="1"/>
      <c r="I277" s="2">
        <f>ROUND(SUM(I272:I276),5)</f>
        <v>2254.17</v>
      </c>
      <c r="J277" s="3"/>
      <c r="K277" s="2">
        <f>ROUND(SUM(K272:K276),5)</f>
        <v>3473.18</v>
      </c>
      <c r="L277" s="3"/>
      <c r="M277" s="2">
        <f>ROUND(SUM(M272:M276),5)</f>
        <v>4856.62</v>
      </c>
      <c r="N277" s="3"/>
      <c r="O277" s="2">
        <f>ROUND(SUM(O272:O276),5)</f>
        <v>5670.7</v>
      </c>
      <c r="P277" s="3"/>
      <c r="Q277" s="2">
        <f>ROUND(SUM(Q272:Q276),5)</f>
        <v>5061.84</v>
      </c>
      <c r="R277" s="3"/>
      <c r="S277" s="2">
        <f>ROUND(SUM(S272:S276),5)</f>
        <v>6351.86</v>
      </c>
      <c r="T277" s="3"/>
      <c r="U277" s="2">
        <f>ROUND(SUM(U272:U276),5)</f>
        <v>3147.94</v>
      </c>
      <c r="V277" s="3"/>
      <c r="W277" s="2">
        <f>ROUND(SUM(W272:W276),5)</f>
        <v>2162.11</v>
      </c>
      <c r="X277" s="3"/>
      <c r="Y277" s="2">
        <f>ROUND(SUM(Y272:Y276),5)</f>
        <v>4144.9227499999997</v>
      </c>
      <c r="Z277" s="3"/>
      <c r="AA277" s="2">
        <f>ROUND(SUM(AA272:AA276),5)</f>
        <v>4144.9227499999997</v>
      </c>
      <c r="AB277" s="3"/>
      <c r="AC277" s="2">
        <f>ROUND(SUM(AC272:AC276),5)</f>
        <v>4144.9227499999997</v>
      </c>
      <c r="AD277" s="3"/>
      <c r="AE277" s="2">
        <f>ROUND(SUM(AE272:AE276),5)</f>
        <v>6156.8791300000003</v>
      </c>
      <c r="AF277" s="3"/>
      <c r="AG277" s="2">
        <f>ROUND(SUM(AG272:AG276),5)</f>
        <v>51570.06738</v>
      </c>
      <c r="AH277" s="3"/>
      <c r="AI277" s="2">
        <f>ROUND(SUM(AI272:AI276),5)</f>
        <v>116424</v>
      </c>
      <c r="AJ277" s="3"/>
      <c r="AK277" s="13">
        <f>ROUND(SUM(AK272:AK276),5)</f>
        <v>-64853.93262</v>
      </c>
    </row>
    <row r="278" spans="1:37" x14ac:dyDescent="0.25">
      <c r="A278" s="1"/>
      <c r="B278" s="1"/>
      <c r="C278" s="1"/>
      <c r="D278" s="1"/>
      <c r="E278" s="1"/>
      <c r="F278" s="1" t="s">
        <v>271</v>
      </c>
      <c r="G278" s="1"/>
      <c r="H278" s="1"/>
      <c r="I278" s="2"/>
      <c r="J278" s="3"/>
      <c r="K278" s="2"/>
      <c r="L278" s="3"/>
      <c r="M278" s="2"/>
      <c r="N278" s="3"/>
      <c r="O278" s="2"/>
      <c r="P278" s="3"/>
      <c r="Q278" s="2"/>
      <c r="R278" s="3"/>
      <c r="S278" s="2"/>
      <c r="T278" s="3"/>
      <c r="U278" s="2"/>
      <c r="V278" s="3"/>
      <c r="W278" s="2"/>
      <c r="X278" s="3"/>
      <c r="Y278" s="2"/>
      <c r="Z278" s="3"/>
      <c r="AA278" s="2"/>
      <c r="AB278" s="3"/>
      <c r="AC278" s="2"/>
      <c r="AD278" s="3"/>
      <c r="AE278" s="2"/>
      <c r="AF278" s="3"/>
      <c r="AG278" s="2"/>
      <c r="AH278" s="3"/>
      <c r="AI278" s="2"/>
      <c r="AJ278" s="3"/>
      <c r="AK278" s="13"/>
    </row>
    <row r="279" spans="1:37" x14ac:dyDescent="0.25">
      <c r="A279" s="1"/>
      <c r="B279" s="1"/>
      <c r="C279" s="1"/>
      <c r="D279" s="1"/>
      <c r="E279" s="1"/>
      <c r="F279" s="18"/>
      <c r="G279" s="18" t="s">
        <v>272</v>
      </c>
      <c r="H279" s="18"/>
      <c r="I279" s="19">
        <v>188.65</v>
      </c>
      <c r="J279" s="20"/>
      <c r="K279" s="19">
        <v>0</v>
      </c>
      <c r="L279" s="20"/>
      <c r="M279" s="19">
        <v>0</v>
      </c>
      <c r="N279" s="20"/>
      <c r="O279" s="19">
        <v>0</v>
      </c>
      <c r="P279" s="20"/>
      <c r="Q279" s="19">
        <v>0</v>
      </c>
      <c r="R279" s="20"/>
      <c r="S279" s="19">
        <v>0</v>
      </c>
      <c r="T279" s="20"/>
      <c r="U279" s="19">
        <v>0</v>
      </c>
      <c r="V279" s="20"/>
      <c r="W279" s="19">
        <v>0</v>
      </c>
      <c r="X279" s="20"/>
      <c r="Y279" s="19">
        <v>0</v>
      </c>
      <c r="Z279" s="20"/>
      <c r="AA279" s="19">
        <v>0</v>
      </c>
      <c r="AB279" s="20"/>
      <c r="AC279" s="19">
        <v>0</v>
      </c>
      <c r="AD279" s="20"/>
      <c r="AE279" s="19">
        <v>0</v>
      </c>
      <c r="AF279" s="20"/>
      <c r="AG279" s="19"/>
      <c r="AH279" s="3"/>
      <c r="AI279" s="2">
        <v>0</v>
      </c>
      <c r="AJ279" s="3"/>
      <c r="AK279" s="13">
        <f t="shared" ref="AK279:AK282" si="40">+AG279-AI279</f>
        <v>0</v>
      </c>
    </row>
    <row r="280" spans="1:37" x14ac:dyDescent="0.25">
      <c r="A280" s="1"/>
      <c r="B280" s="1"/>
      <c r="C280" s="1"/>
      <c r="D280" s="1"/>
      <c r="E280" s="1"/>
      <c r="F280" s="1"/>
      <c r="G280" s="1" t="s">
        <v>351</v>
      </c>
      <c r="H280" s="1"/>
      <c r="I280" s="2"/>
      <c r="J280" s="3"/>
      <c r="K280" s="2"/>
      <c r="L280" s="3"/>
      <c r="M280" s="2"/>
      <c r="N280" s="3"/>
      <c r="O280" s="2"/>
      <c r="P280" s="3"/>
      <c r="Q280" s="2"/>
      <c r="R280" s="3"/>
      <c r="S280" s="2"/>
      <c r="T280" s="3"/>
      <c r="U280" s="2"/>
      <c r="V280" s="3"/>
      <c r="W280" s="2"/>
      <c r="X280" s="3"/>
      <c r="Y280" s="2"/>
      <c r="Z280" s="3"/>
      <c r="AA280" s="2"/>
      <c r="AB280" s="3"/>
      <c r="AC280" s="2"/>
      <c r="AD280" s="3"/>
      <c r="AE280" s="2"/>
      <c r="AF280" s="3"/>
      <c r="AG280" s="2">
        <f>ROUND(SUM(I280:AE280),5)</f>
        <v>0</v>
      </c>
      <c r="AH280" s="3"/>
      <c r="AI280" s="2">
        <v>250</v>
      </c>
      <c r="AJ280" s="3"/>
      <c r="AK280" s="13">
        <f t="shared" si="40"/>
        <v>-250</v>
      </c>
    </row>
    <row r="281" spans="1:37" x14ac:dyDescent="0.25">
      <c r="A281" s="1"/>
      <c r="B281" s="1"/>
      <c r="C281" s="1"/>
      <c r="D281" s="1"/>
      <c r="E281" s="1"/>
      <c r="F281" s="1"/>
      <c r="G281" s="1" t="s">
        <v>273</v>
      </c>
      <c r="H281" s="1"/>
      <c r="I281" s="2"/>
      <c r="J281" s="3"/>
      <c r="K281" s="2">
        <v>298</v>
      </c>
      <c r="L281" s="3"/>
      <c r="M281" s="2">
        <v>171.12</v>
      </c>
      <c r="N281" s="3"/>
      <c r="O281" s="2">
        <v>151.97999999999999</v>
      </c>
      <c r="P281" s="3"/>
      <c r="Q281" s="2">
        <v>84.99</v>
      </c>
      <c r="R281" s="3"/>
      <c r="S281" s="2"/>
      <c r="T281" s="3"/>
      <c r="U281" s="2">
        <v>17.96</v>
      </c>
      <c r="V281" s="3"/>
      <c r="W281" s="2">
        <v>345.4</v>
      </c>
      <c r="X281" s="3"/>
      <c r="Y281" s="2">
        <v>150</v>
      </c>
      <c r="Z281" s="3"/>
      <c r="AA281" s="2">
        <v>150</v>
      </c>
      <c r="AB281" s="3"/>
      <c r="AC281" s="2">
        <v>150</v>
      </c>
      <c r="AD281" s="3"/>
      <c r="AE281" s="2">
        <v>150</v>
      </c>
      <c r="AF281" s="3"/>
      <c r="AG281" s="2">
        <f>ROUND(SUM(I281:AE281),5)</f>
        <v>1669.45</v>
      </c>
      <c r="AH281" s="3"/>
      <c r="AI281" s="2">
        <v>1200</v>
      </c>
      <c r="AJ281" s="3"/>
      <c r="AK281" s="13">
        <f t="shared" si="40"/>
        <v>469.45000000000005</v>
      </c>
    </row>
    <row r="282" spans="1:37" ht="15.75" thickBot="1" x14ac:dyDescent="0.3">
      <c r="A282" s="1"/>
      <c r="B282" s="1"/>
      <c r="C282" s="1"/>
      <c r="D282" s="1"/>
      <c r="E282" s="1"/>
      <c r="F282" s="1"/>
      <c r="G282" s="1" t="s">
        <v>352</v>
      </c>
      <c r="H282" s="1"/>
      <c r="I282" s="2">
        <v>0</v>
      </c>
      <c r="J282" s="3"/>
      <c r="K282" s="2"/>
      <c r="L282" s="3"/>
      <c r="M282" s="2"/>
      <c r="N282" s="3"/>
      <c r="O282" s="2"/>
      <c r="P282" s="3"/>
      <c r="Q282" s="2"/>
      <c r="R282" s="3"/>
      <c r="S282" s="2">
        <v>0</v>
      </c>
      <c r="T282" s="3"/>
      <c r="U282" s="2"/>
      <c r="V282" s="3"/>
      <c r="W282" s="2">
        <v>0</v>
      </c>
      <c r="X282" s="3"/>
      <c r="Y282" s="2">
        <v>0</v>
      </c>
      <c r="Z282" s="3"/>
      <c r="AA282" s="2">
        <v>0</v>
      </c>
      <c r="AB282" s="3"/>
      <c r="AC282" s="2">
        <v>0</v>
      </c>
      <c r="AD282" s="3"/>
      <c r="AE282" s="2">
        <v>0</v>
      </c>
      <c r="AF282" s="3"/>
      <c r="AG282" s="2">
        <f>ROUND(SUM(I282:AE282),5)</f>
        <v>0</v>
      </c>
      <c r="AH282" s="3"/>
      <c r="AI282" s="2">
        <v>1500</v>
      </c>
      <c r="AJ282" s="3"/>
      <c r="AK282" s="13">
        <f t="shared" si="40"/>
        <v>-1500</v>
      </c>
    </row>
    <row r="283" spans="1:37" ht="15.75" thickBot="1" x14ac:dyDescent="0.3">
      <c r="A283" s="1"/>
      <c r="B283" s="1"/>
      <c r="C283" s="1"/>
      <c r="D283" s="1"/>
      <c r="E283" s="1"/>
      <c r="F283" s="1" t="s">
        <v>274</v>
      </c>
      <c r="G283" s="1"/>
      <c r="H283" s="1"/>
      <c r="I283" s="5">
        <f>ROUND(SUM(I278:I282),5)</f>
        <v>188.65</v>
      </c>
      <c r="J283" s="3"/>
      <c r="K283" s="5">
        <f>ROUND(SUM(K278:K282),5)</f>
        <v>298</v>
      </c>
      <c r="L283" s="3"/>
      <c r="M283" s="5">
        <f>ROUND(SUM(M278:M282),5)</f>
        <v>171.12</v>
      </c>
      <c r="N283" s="3"/>
      <c r="O283" s="5">
        <f>ROUND(SUM(O278:O282),5)</f>
        <v>151.97999999999999</v>
      </c>
      <c r="P283" s="3"/>
      <c r="Q283" s="5">
        <f>ROUND(SUM(Q278:Q282),5)</f>
        <v>84.99</v>
      </c>
      <c r="R283" s="3"/>
      <c r="S283" s="5">
        <f>ROUND(SUM(S278:S282),5)</f>
        <v>0</v>
      </c>
      <c r="T283" s="3"/>
      <c r="U283" s="5">
        <f>ROUND(SUM(U278:U282),5)</f>
        <v>17.96</v>
      </c>
      <c r="V283" s="3"/>
      <c r="W283" s="5">
        <f>ROUND(SUM(W278:W282),5)</f>
        <v>345.4</v>
      </c>
      <c r="X283" s="3"/>
      <c r="Y283" s="5">
        <f>ROUND(SUM(Y278:Y282),5)</f>
        <v>150</v>
      </c>
      <c r="Z283" s="3"/>
      <c r="AA283" s="5">
        <f>ROUND(SUM(AA278:AA282),5)</f>
        <v>150</v>
      </c>
      <c r="AB283" s="3"/>
      <c r="AC283" s="5">
        <f>ROUND(SUM(AC278:AC282),5)</f>
        <v>150</v>
      </c>
      <c r="AD283" s="3"/>
      <c r="AE283" s="5">
        <f>ROUND(SUM(AE278:AE282),5)</f>
        <v>150</v>
      </c>
      <c r="AF283" s="3"/>
      <c r="AG283" s="5">
        <f>ROUND(SUM(AG278:AG282),5)</f>
        <v>1669.45</v>
      </c>
      <c r="AH283" s="3"/>
      <c r="AI283" s="5">
        <f>ROUND(SUM(AI278:AI282),5)</f>
        <v>2950</v>
      </c>
      <c r="AJ283" s="3"/>
      <c r="AK283" s="24">
        <f>ROUND(SUM(AK278:AK282),5)</f>
        <v>-1280.55</v>
      </c>
    </row>
    <row r="284" spans="1:37" x14ac:dyDescent="0.25">
      <c r="A284" s="1"/>
      <c r="B284" s="1"/>
      <c r="C284" s="1"/>
      <c r="D284" s="1"/>
      <c r="E284" s="1" t="s">
        <v>275</v>
      </c>
      <c r="F284" s="1"/>
      <c r="G284" s="1"/>
      <c r="H284" s="1"/>
      <c r="I284" s="2">
        <f>ROUND(I271+I277+I283,5)</f>
        <v>2442.8200000000002</v>
      </c>
      <c r="J284" s="3"/>
      <c r="K284" s="2">
        <f>ROUND(K271+K277+K283,5)</f>
        <v>3771.18</v>
      </c>
      <c r="L284" s="3"/>
      <c r="M284" s="2">
        <f>ROUND(M271+M277+M283,5)</f>
        <v>5027.74</v>
      </c>
      <c r="N284" s="3"/>
      <c r="O284" s="2">
        <f>ROUND(O271+O277+O283,5)</f>
        <v>5822.68</v>
      </c>
      <c r="P284" s="3"/>
      <c r="Q284" s="2">
        <f>ROUND(Q271+Q277+Q283,5)</f>
        <v>5146.83</v>
      </c>
      <c r="R284" s="3"/>
      <c r="S284" s="2">
        <f>ROUND(S271+S277+S283,5)</f>
        <v>6351.86</v>
      </c>
      <c r="T284" s="3"/>
      <c r="U284" s="2">
        <f>ROUND(U271+U277+U283,5)</f>
        <v>3165.9</v>
      </c>
      <c r="V284" s="3"/>
      <c r="W284" s="2">
        <f>ROUND(W271+W277+W283,5)</f>
        <v>2507.5100000000002</v>
      </c>
      <c r="X284" s="3"/>
      <c r="Y284" s="2">
        <f>ROUND(Y271+Y277+Y283,5)</f>
        <v>4294.9227499999997</v>
      </c>
      <c r="Z284" s="3"/>
      <c r="AA284" s="2">
        <f>ROUND(AA271+AA277+AA283,5)</f>
        <v>4294.9227499999997</v>
      </c>
      <c r="AB284" s="3"/>
      <c r="AC284" s="2">
        <f>ROUND(AC271+AC277+AC283,5)</f>
        <v>4294.9227499999997</v>
      </c>
      <c r="AD284" s="3"/>
      <c r="AE284" s="2">
        <f>ROUND(AE271+AE277+AE283,5)</f>
        <v>6306.8791300000003</v>
      </c>
      <c r="AF284" s="3"/>
      <c r="AG284" s="2">
        <f>ROUND(AG271+AG277+AG283,5)</f>
        <v>53239.517379999998</v>
      </c>
      <c r="AH284" s="3"/>
      <c r="AI284" s="2">
        <f>ROUND(AI271+AI277+AI283,5)</f>
        <v>119374</v>
      </c>
      <c r="AJ284" s="3"/>
      <c r="AK284" s="13">
        <f>ROUND(AK271+AK277+AK283,5)</f>
        <v>-66134.482619999995</v>
      </c>
    </row>
    <row r="285" spans="1:37" x14ac:dyDescent="0.25">
      <c r="A285" s="1"/>
      <c r="B285" s="1"/>
      <c r="C285" s="1"/>
      <c r="D285" s="1"/>
      <c r="E285" s="1" t="s">
        <v>276</v>
      </c>
      <c r="F285" s="1"/>
      <c r="G285" s="1"/>
      <c r="H285" s="1"/>
      <c r="I285" s="2"/>
      <c r="J285" s="3"/>
      <c r="K285" s="2"/>
      <c r="L285" s="3"/>
      <c r="M285" s="2"/>
      <c r="N285" s="3"/>
      <c r="O285" s="2"/>
      <c r="P285" s="3"/>
      <c r="Q285" s="2"/>
      <c r="R285" s="3"/>
      <c r="S285" s="2"/>
      <c r="T285" s="3"/>
      <c r="U285" s="2"/>
      <c r="V285" s="3"/>
      <c r="W285" s="2"/>
      <c r="X285" s="3"/>
      <c r="Y285" s="2"/>
      <c r="Z285" s="3"/>
      <c r="AA285" s="2"/>
      <c r="AB285" s="3"/>
      <c r="AC285" s="2"/>
      <c r="AD285" s="3"/>
      <c r="AE285" s="2"/>
      <c r="AF285" s="3"/>
      <c r="AG285" s="2"/>
      <c r="AH285" s="3"/>
      <c r="AI285" s="2"/>
      <c r="AJ285" s="3"/>
      <c r="AK285" s="13"/>
    </row>
    <row r="286" spans="1:37" x14ac:dyDescent="0.25">
      <c r="A286" s="1"/>
      <c r="B286" s="1"/>
      <c r="C286" s="1"/>
      <c r="D286" s="1"/>
      <c r="E286" s="1"/>
      <c r="F286" s="1" t="s">
        <v>277</v>
      </c>
      <c r="G286" s="1"/>
      <c r="H286" s="1"/>
      <c r="I286" s="2"/>
      <c r="J286" s="3"/>
      <c r="K286" s="2"/>
      <c r="L286" s="3"/>
      <c r="M286" s="2"/>
      <c r="N286" s="3"/>
      <c r="O286" s="2"/>
      <c r="P286" s="3"/>
      <c r="Q286" s="2"/>
      <c r="R286" s="3"/>
      <c r="S286" s="2"/>
      <c r="T286" s="3"/>
      <c r="U286" s="2"/>
      <c r="V286" s="3"/>
      <c r="W286" s="2"/>
      <c r="X286" s="3"/>
      <c r="Y286" s="2"/>
      <c r="Z286" s="3"/>
      <c r="AA286" s="2"/>
      <c r="AB286" s="3"/>
      <c r="AC286" s="2"/>
      <c r="AD286" s="3"/>
      <c r="AE286" s="2"/>
      <c r="AF286" s="3"/>
      <c r="AG286" s="2"/>
      <c r="AH286" s="3"/>
      <c r="AI286" s="2"/>
      <c r="AJ286" s="3"/>
      <c r="AK286" s="13"/>
    </row>
    <row r="287" spans="1:37" x14ac:dyDescent="0.25">
      <c r="A287" s="1"/>
      <c r="B287" s="1"/>
      <c r="C287" s="1"/>
      <c r="D287" s="1"/>
      <c r="E287" s="1"/>
      <c r="F287" s="1"/>
      <c r="G287" s="1" t="s">
        <v>278</v>
      </c>
      <c r="H287" s="1"/>
      <c r="I287" s="2">
        <v>1692.3</v>
      </c>
      <c r="J287" s="3"/>
      <c r="K287" s="2">
        <v>1692.3</v>
      </c>
      <c r="L287" s="3"/>
      <c r="M287" s="2">
        <v>1692.3</v>
      </c>
      <c r="N287" s="3"/>
      <c r="O287" s="2">
        <v>1692.3</v>
      </c>
      <c r="P287" s="3"/>
      <c r="Q287" s="2">
        <v>1692.3</v>
      </c>
      <c r="R287" s="3"/>
      <c r="S287" s="2">
        <v>2538.4499999999998</v>
      </c>
      <c r="T287" s="3"/>
      <c r="U287" s="2">
        <v>1692.3</v>
      </c>
      <c r="V287" s="3"/>
      <c r="W287" s="2">
        <v>1692.3</v>
      </c>
      <c r="X287" s="3"/>
      <c r="Y287" s="2">
        <v>1692.3</v>
      </c>
      <c r="Z287" s="3"/>
      <c r="AA287" s="2">
        <v>1692.3</v>
      </c>
      <c r="AB287" s="3"/>
      <c r="AC287" s="2">
        <v>1692.3</v>
      </c>
      <c r="AD287" s="3"/>
      <c r="AE287" s="2">
        <f>1692.3/2*3</f>
        <v>2538.4499999999998</v>
      </c>
      <c r="AF287" s="3"/>
      <c r="AG287" s="2">
        <f>ROUND(SUM(I287:AE287),5)</f>
        <v>21999.9</v>
      </c>
      <c r="AH287" s="3"/>
      <c r="AI287" s="2">
        <v>22000</v>
      </c>
      <c r="AJ287" s="3"/>
      <c r="AK287" s="13">
        <f t="shared" ref="AK287:AK292" si="41">+AG287-AI287</f>
        <v>-9.9999999998544808E-2</v>
      </c>
    </row>
    <row r="288" spans="1:37" x14ac:dyDescent="0.25">
      <c r="A288" s="1"/>
      <c r="B288" s="1"/>
      <c r="C288" s="1"/>
      <c r="D288" s="1"/>
      <c r="E288" s="1"/>
      <c r="F288" s="1"/>
      <c r="G288" s="1" t="s">
        <v>279</v>
      </c>
      <c r="H288" s="1"/>
      <c r="I288" s="2">
        <v>159.93</v>
      </c>
      <c r="J288" s="3"/>
      <c r="K288" s="2">
        <v>159.91999999999999</v>
      </c>
      <c r="L288" s="3"/>
      <c r="M288" s="2">
        <v>159.93</v>
      </c>
      <c r="N288" s="3"/>
      <c r="O288" s="2">
        <v>159.91999999999999</v>
      </c>
      <c r="P288" s="3"/>
      <c r="Q288" s="2">
        <v>159.93</v>
      </c>
      <c r="R288" s="3"/>
      <c r="S288" s="2">
        <v>236.68</v>
      </c>
      <c r="T288" s="3"/>
      <c r="U288" s="2">
        <v>129.46</v>
      </c>
      <c r="V288" s="3"/>
      <c r="W288" s="2">
        <v>129.47</v>
      </c>
      <c r="X288" s="3"/>
      <c r="Y288" s="2">
        <v>127.47</v>
      </c>
      <c r="Z288" s="3"/>
      <c r="AA288" s="2">
        <v>129.47</v>
      </c>
      <c r="AB288" s="3"/>
      <c r="AC288" s="2">
        <v>129.47</v>
      </c>
      <c r="AD288" s="3"/>
      <c r="AE288" s="2">
        <f>+AE287*0.0725</f>
        <v>184.03762499999996</v>
      </c>
      <c r="AF288" s="3"/>
      <c r="AG288" s="2">
        <f>ROUND(SUM(I288:AE288),5)</f>
        <v>1865.6876299999999</v>
      </c>
      <c r="AH288" s="3"/>
      <c r="AI288" s="2">
        <v>1595</v>
      </c>
      <c r="AJ288" s="3"/>
      <c r="AK288" s="13">
        <f t="shared" si="41"/>
        <v>270.6876299999999</v>
      </c>
    </row>
    <row r="289" spans="1:37" x14ac:dyDescent="0.25">
      <c r="A289" s="1"/>
      <c r="B289" s="1"/>
      <c r="C289" s="1"/>
      <c r="D289" s="1"/>
      <c r="E289" s="1"/>
      <c r="F289" s="18"/>
      <c r="G289" s="18" t="s">
        <v>280</v>
      </c>
      <c r="H289" s="18"/>
      <c r="I289" s="19">
        <v>0</v>
      </c>
      <c r="J289" s="20"/>
      <c r="K289" s="19">
        <v>0</v>
      </c>
      <c r="L289" s="20"/>
      <c r="M289" s="19">
        <v>0</v>
      </c>
      <c r="N289" s="20"/>
      <c r="O289" s="19">
        <v>-131.94</v>
      </c>
      <c r="P289" s="20"/>
      <c r="Q289" s="19">
        <v>8.64</v>
      </c>
      <c r="R289" s="20"/>
      <c r="S289" s="19">
        <v>-53.31</v>
      </c>
      <c r="T289" s="20"/>
      <c r="U289" s="19">
        <v>0</v>
      </c>
      <c r="V289" s="20"/>
      <c r="W289" s="19">
        <v>176.61</v>
      </c>
      <c r="X289" s="20"/>
      <c r="Y289" s="19">
        <v>0</v>
      </c>
      <c r="Z289" s="20"/>
      <c r="AA289" s="19">
        <v>0</v>
      </c>
      <c r="AB289" s="20"/>
      <c r="AC289" s="19">
        <v>0</v>
      </c>
      <c r="AD289" s="20"/>
      <c r="AE289" s="19">
        <v>0</v>
      </c>
      <c r="AF289" s="20"/>
      <c r="AG289" s="19"/>
      <c r="AH289" s="3"/>
      <c r="AI289" s="2">
        <v>0</v>
      </c>
      <c r="AJ289" s="3"/>
      <c r="AK289" s="13">
        <f t="shared" si="41"/>
        <v>0</v>
      </c>
    </row>
    <row r="290" spans="1:37" x14ac:dyDescent="0.25">
      <c r="A290" s="1"/>
      <c r="B290" s="1"/>
      <c r="C290" s="1"/>
      <c r="D290" s="1"/>
      <c r="E290" s="1"/>
      <c r="F290" s="1"/>
      <c r="G290" s="1" t="s">
        <v>281</v>
      </c>
      <c r="H290" s="1"/>
      <c r="I290" s="2">
        <v>58.7</v>
      </c>
      <c r="J290" s="3"/>
      <c r="K290" s="2">
        <v>58.7</v>
      </c>
      <c r="L290" s="3"/>
      <c r="M290" s="2">
        <v>58.7</v>
      </c>
      <c r="N290" s="3"/>
      <c r="O290" s="2">
        <v>58.7</v>
      </c>
      <c r="P290" s="3"/>
      <c r="Q290" s="2">
        <v>58.7</v>
      </c>
      <c r="R290" s="3"/>
      <c r="S290" s="2">
        <v>58.7</v>
      </c>
      <c r="T290" s="3"/>
      <c r="U290" s="2">
        <v>58.7</v>
      </c>
      <c r="V290" s="3"/>
      <c r="W290" s="2">
        <v>58.7</v>
      </c>
      <c r="X290" s="3"/>
      <c r="Y290" s="2">
        <v>58.7</v>
      </c>
      <c r="Z290" s="3"/>
      <c r="AA290" s="2">
        <v>58.7</v>
      </c>
      <c r="AB290" s="3"/>
      <c r="AC290" s="2">
        <v>58.7</v>
      </c>
      <c r="AD290" s="3"/>
      <c r="AE290" s="2">
        <v>58.7</v>
      </c>
      <c r="AF290" s="3"/>
      <c r="AG290" s="2">
        <f>ROUND(SUM(I290:AE290),5)</f>
        <v>704.4</v>
      </c>
      <c r="AH290" s="3"/>
      <c r="AI290" s="2">
        <v>704</v>
      </c>
      <c r="AJ290" s="3"/>
      <c r="AK290" s="13">
        <f t="shared" si="41"/>
        <v>0.39999999999997726</v>
      </c>
    </row>
    <row r="291" spans="1:37" x14ac:dyDescent="0.25">
      <c r="A291" s="1"/>
      <c r="B291" s="1"/>
      <c r="C291" s="1"/>
      <c r="D291" s="1"/>
      <c r="E291" s="1"/>
      <c r="F291" s="18"/>
      <c r="G291" s="18" t="s">
        <v>282</v>
      </c>
      <c r="H291" s="18"/>
      <c r="I291" s="19">
        <v>0</v>
      </c>
      <c r="J291" s="20"/>
      <c r="K291" s="19">
        <v>1088.72</v>
      </c>
      <c r="L291" s="20"/>
      <c r="M291" s="19">
        <v>0</v>
      </c>
      <c r="N291" s="20"/>
      <c r="O291" s="19">
        <v>0</v>
      </c>
      <c r="P291" s="20"/>
      <c r="Q291" s="19">
        <v>1119.8</v>
      </c>
      <c r="R291" s="20"/>
      <c r="S291" s="19">
        <v>0</v>
      </c>
      <c r="T291" s="20"/>
      <c r="U291" s="19">
        <v>0</v>
      </c>
      <c r="V291" s="20"/>
      <c r="W291" s="19">
        <v>0</v>
      </c>
      <c r="X291" s="20"/>
      <c r="Y291" s="19">
        <v>0</v>
      </c>
      <c r="Z291" s="20"/>
      <c r="AA291" s="19">
        <v>0</v>
      </c>
      <c r="AB291" s="20"/>
      <c r="AC291" s="19">
        <v>0</v>
      </c>
      <c r="AD291" s="20"/>
      <c r="AE291" s="19">
        <v>0</v>
      </c>
      <c r="AF291" s="20"/>
      <c r="AG291" s="19"/>
      <c r="AH291" s="3"/>
      <c r="AI291" s="2">
        <v>0</v>
      </c>
      <c r="AJ291" s="3"/>
      <c r="AK291" s="13">
        <f t="shared" si="41"/>
        <v>0</v>
      </c>
    </row>
    <row r="292" spans="1:37" ht="15.75" thickBot="1" x14ac:dyDescent="0.3">
      <c r="A292" s="1"/>
      <c r="B292" s="1"/>
      <c r="C292" s="1"/>
      <c r="D292" s="1"/>
      <c r="E292" s="1"/>
      <c r="F292" s="1"/>
      <c r="G292" s="1" t="s">
        <v>283</v>
      </c>
      <c r="H292" s="1"/>
      <c r="I292" s="4">
        <v>114.4</v>
      </c>
      <c r="J292" s="3"/>
      <c r="K292" s="4">
        <v>114.4</v>
      </c>
      <c r="L292" s="3"/>
      <c r="M292" s="4">
        <v>114.4</v>
      </c>
      <c r="N292" s="3"/>
      <c r="O292" s="4">
        <v>114.4</v>
      </c>
      <c r="P292" s="3"/>
      <c r="Q292" s="4">
        <v>114.4</v>
      </c>
      <c r="R292" s="3"/>
      <c r="S292" s="4">
        <v>42</v>
      </c>
      <c r="T292" s="3"/>
      <c r="U292" s="4">
        <v>42</v>
      </c>
      <c r="V292" s="3"/>
      <c r="W292" s="4">
        <v>42</v>
      </c>
      <c r="X292" s="3"/>
      <c r="Y292" s="4">
        <v>42</v>
      </c>
      <c r="Z292" s="3"/>
      <c r="AA292" s="4">
        <v>42</v>
      </c>
      <c r="AB292" s="3"/>
      <c r="AC292" s="4">
        <v>42</v>
      </c>
      <c r="AD292" s="3"/>
      <c r="AE292" s="4">
        <v>42</v>
      </c>
      <c r="AF292" s="3"/>
      <c r="AG292" s="4">
        <f>ROUND(SUM(I292:AE292),5)</f>
        <v>866</v>
      </c>
      <c r="AH292" s="3"/>
      <c r="AI292" s="4">
        <v>1373</v>
      </c>
      <c r="AJ292" s="3"/>
      <c r="AK292" s="23">
        <f t="shared" si="41"/>
        <v>-507</v>
      </c>
    </row>
    <row r="293" spans="1:37" x14ac:dyDescent="0.25">
      <c r="A293" s="1"/>
      <c r="B293" s="1"/>
      <c r="C293" s="1"/>
      <c r="D293" s="1"/>
      <c r="E293" s="1"/>
      <c r="F293" s="1" t="s">
        <v>284</v>
      </c>
      <c r="G293" s="1"/>
      <c r="H293" s="1"/>
      <c r="I293" s="2">
        <f>ROUND(SUM(I286:I292),5)</f>
        <v>2025.33</v>
      </c>
      <c r="J293" s="3"/>
      <c r="K293" s="2">
        <f>ROUND(SUM(K286:K292),5)</f>
        <v>3114.04</v>
      </c>
      <c r="L293" s="3"/>
      <c r="M293" s="2">
        <f>ROUND(SUM(M286:M292),5)</f>
        <v>2025.33</v>
      </c>
      <c r="N293" s="3"/>
      <c r="O293" s="2">
        <f>ROUND(SUM(O286:O292),5)</f>
        <v>1893.38</v>
      </c>
      <c r="P293" s="3"/>
      <c r="Q293" s="2">
        <f>ROUND(SUM(Q286:Q292),5)</f>
        <v>3153.77</v>
      </c>
      <c r="R293" s="3"/>
      <c r="S293" s="2">
        <f>ROUND(SUM(S286:S292),5)</f>
        <v>2822.52</v>
      </c>
      <c r="T293" s="3"/>
      <c r="U293" s="2">
        <f>ROUND(SUM(U286:U292),5)</f>
        <v>1922.46</v>
      </c>
      <c r="V293" s="3"/>
      <c r="W293" s="2">
        <f>ROUND(SUM(W286:W292),5)</f>
        <v>2099.08</v>
      </c>
      <c r="X293" s="3"/>
      <c r="Y293" s="2">
        <f>ROUND(SUM(Y286:Y292),5)</f>
        <v>1920.47</v>
      </c>
      <c r="Z293" s="3"/>
      <c r="AA293" s="2">
        <f>ROUND(SUM(AA286:AA292),5)</f>
        <v>1922.47</v>
      </c>
      <c r="AB293" s="3"/>
      <c r="AC293" s="2">
        <f>ROUND(SUM(AC286:AC292),5)</f>
        <v>1922.47</v>
      </c>
      <c r="AD293" s="3"/>
      <c r="AE293" s="2">
        <f>ROUND(SUM(AE286:AE292),5)</f>
        <v>2823.1876299999999</v>
      </c>
      <c r="AF293" s="3"/>
      <c r="AG293" s="2">
        <f>ROUND(SUM(AG286:AG292),5)</f>
        <v>25435.98763</v>
      </c>
      <c r="AH293" s="3"/>
      <c r="AI293" s="2">
        <f>ROUND(SUM(AI286:AI292),5)</f>
        <v>25672</v>
      </c>
      <c r="AJ293" s="3"/>
      <c r="AK293" s="13">
        <f>ROUND(SUM(AK286:AK292),5)</f>
        <v>-236.01237</v>
      </c>
    </row>
    <row r="294" spans="1:37" x14ac:dyDescent="0.25">
      <c r="A294" s="1"/>
      <c r="B294" s="1"/>
      <c r="C294" s="1"/>
      <c r="D294" s="1"/>
      <c r="E294" s="1"/>
      <c r="F294" s="1" t="s">
        <v>285</v>
      </c>
      <c r="G294" s="1"/>
      <c r="H294" s="1"/>
      <c r="I294" s="2"/>
      <c r="J294" s="3"/>
      <c r="K294" s="2"/>
      <c r="L294" s="3"/>
      <c r="M294" s="2"/>
      <c r="N294" s="3"/>
      <c r="O294" s="2"/>
      <c r="P294" s="3"/>
      <c r="Q294" s="2"/>
      <c r="R294" s="3"/>
      <c r="S294" s="2"/>
      <c r="T294" s="3"/>
      <c r="U294" s="2"/>
      <c r="V294" s="3"/>
      <c r="W294" s="2"/>
      <c r="X294" s="3"/>
      <c r="Y294" s="2"/>
      <c r="Z294" s="3"/>
      <c r="AA294" s="2"/>
      <c r="AB294" s="3"/>
      <c r="AC294" s="2"/>
      <c r="AD294" s="3"/>
      <c r="AE294" s="2"/>
      <c r="AF294" s="3"/>
      <c r="AG294" s="2"/>
      <c r="AH294" s="3"/>
      <c r="AI294" s="2"/>
      <c r="AJ294" s="3"/>
      <c r="AK294" s="13"/>
    </row>
    <row r="295" spans="1:37" x14ac:dyDescent="0.25">
      <c r="A295" s="1"/>
      <c r="B295" s="1"/>
      <c r="C295" s="1"/>
      <c r="D295" s="1"/>
      <c r="E295" s="1"/>
      <c r="F295" s="1"/>
      <c r="G295" s="1" t="s">
        <v>286</v>
      </c>
      <c r="H295" s="1"/>
      <c r="I295" s="2">
        <v>0</v>
      </c>
      <c r="J295" s="3"/>
      <c r="K295" s="2">
        <v>124.5</v>
      </c>
      <c r="L295" s="3"/>
      <c r="M295" s="2">
        <v>85161.7</v>
      </c>
      <c r="N295" s="3"/>
      <c r="O295" s="2">
        <v>108561.3</v>
      </c>
      <c r="P295" s="3"/>
      <c r="Q295" s="2">
        <v>103223.4</v>
      </c>
      <c r="R295" s="3"/>
      <c r="S295" s="2">
        <v>59816</v>
      </c>
      <c r="T295" s="3"/>
      <c r="U295" s="2">
        <v>0</v>
      </c>
      <c r="V295" s="3"/>
      <c r="W295" s="2">
        <v>0</v>
      </c>
      <c r="X295" s="3"/>
      <c r="Y295" s="2">
        <v>0</v>
      </c>
      <c r="Z295" s="3"/>
      <c r="AA295" s="2">
        <v>0</v>
      </c>
      <c r="AB295" s="3"/>
      <c r="AC295" s="2">
        <v>0</v>
      </c>
      <c r="AD295" s="3"/>
      <c r="AE295" s="2">
        <v>0</v>
      </c>
      <c r="AF295" s="3"/>
      <c r="AG295" s="2">
        <f>ROUND(SUM(I295:AE295),5)</f>
        <v>356886.9</v>
      </c>
      <c r="AH295" s="3"/>
      <c r="AI295" s="2">
        <v>307000</v>
      </c>
      <c r="AJ295" s="3"/>
      <c r="AK295" s="13">
        <f t="shared" ref="AK295:AK300" si="42">+AG295-AI295</f>
        <v>49886.900000000023</v>
      </c>
    </row>
    <row r="296" spans="1:37" x14ac:dyDescent="0.25">
      <c r="A296" s="1"/>
      <c r="B296" s="1"/>
      <c r="C296" s="1"/>
      <c r="D296" s="1"/>
      <c r="E296" s="1"/>
      <c r="F296" s="1"/>
      <c r="G296" s="1" t="s">
        <v>287</v>
      </c>
      <c r="H296" s="1"/>
      <c r="I296" s="2">
        <v>0</v>
      </c>
      <c r="J296" s="3"/>
      <c r="K296" s="2">
        <v>11.77</v>
      </c>
      <c r="L296" s="3"/>
      <c r="M296" s="2">
        <v>8047.8</v>
      </c>
      <c r="N296" s="3"/>
      <c r="O296" s="2">
        <v>10258.98</v>
      </c>
      <c r="P296" s="3"/>
      <c r="Q296" s="2">
        <v>9758.4699999999993</v>
      </c>
      <c r="R296" s="3"/>
      <c r="S296" s="2">
        <v>5652.6</v>
      </c>
      <c r="T296" s="3"/>
      <c r="U296" s="2">
        <v>0</v>
      </c>
      <c r="V296" s="3"/>
      <c r="W296" s="2">
        <v>0</v>
      </c>
      <c r="X296" s="3"/>
      <c r="Y296" s="2">
        <v>0</v>
      </c>
      <c r="Z296" s="3"/>
      <c r="AA296" s="2">
        <v>0</v>
      </c>
      <c r="AB296" s="3"/>
      <c r="AC296" s="2">
        <v>0</v>
      </c>
      <c r="AD296" s="3"/>
      <c r="AE296" s="2">
        <v>0</v>
      </c>
      <c r="AF296" s="3"/>
      <c r="AG296" s="2">
        <f>ROUND(SUM(I296:AE296),5)</f>
        <v>33729.620000000003</v>
      </c>
      <c r="AH296" s="3"/>
      <c r="AI296" s="2">
        <v>28398</v>
      </c>
      <c r="AJ296" s="3"/>
      <c r="AK296" s="13">
        <f t="shared" si="42"/>
        <v>5331.6200000000026</v>
      </c>
    </row>
    <row r="297" spans="1:37" x14ac:dyDescent="0.25">
      <c r="A297" s="1"/>
      <c r="B297" s="1"/>
      <c r="C297" s="1"/>
      <c r="D297" s="1"/>
      <c r="E297" s="1"/>
      <c r="F297" s="18"/>
      <c r="G297" s="18" t="s">
        <v>353</v>
      </c>
      <c r="H297" s="18"/>
      <c r="I297" s="19"/>
      <c r="J297" s="20"/>
      <c r="K297" s="19"/>
      <c r="L297" s="20"/>
      <c r="M297" s="19"/>
      <c r="N297" s="20"/>
      <c r="O297" s="19"/>
      <c r="P297" s="20"/>
      <c r="Q297" s="19"/>
      <c r="R297" s="20"/>
      <c r="S297" s="19"/>
      <c r="T297" s="20"/>
      <c r="U297" s="19"/>
      <c r="V297" s="20"/>
      <c r="W297" s="19"/>
      <c r="X297" s="20"/>
      <c r="Y297" s="19"/>
      <c r="Z297" s="20"/>
      <c r="AA297" s="19"/>
      <c r="AB297" s="20"/>
      <c r="AC297" s="19"/>
      <c r="AD297" s="20"/>
      <c r="AE297" s="19"/>
      <c r="AF297" s="20"/>
      <c r="AG297" s="19"/>
      <c r="AH297" s="3"/>
      <c r="AI297" s="2">
        <v>0</v>
      </c>
      <c r="AJ297" s="3"/>
      <c r="AK297" s="13">
        <f t="shared" si="42"/>
        <v>0</v>
      </c>
    </row>
    <row r="298" spans="1:37" x14ac:dyDescent="0.25">
      <c r="A298" s="1"/>
      <c r="B298" s="1"/>
      <c r="C298" s="1"/>
      <c r="D298" s="1"/>
      <c r="E298" s="1"/>
      <c r="F298" s="1"/>
      <c r="G298" s="1" t="s">
        <v>354</v>
      </c>
      <c r="H298" s="1"/>
      <c r="I298" s="2"/>
      <c r="J298" s="3"/>
      <c r="K298" s="2"/>
      <c r="L298" s="3"/>
      <c r="M298" s="2"/>
      <c r="N298" s="3"/>
      <c r="O298" s="2"/>
      <c r="P298" s="3"/>
      <c r="Q298" s="2"/>
      <c r="R298" s="3"/>
      <c r="S298" s="2"/>
      <c r="T298" s="3"/>
      <c r="U298" s="2"/>
      <c r="V298" s="3"/>
      <c r="W298" s="2"/>
      <c r="X298" s="3"/>
      <c r="Y298" s="2"/>
      <c r="Z298" s="3"/>
      <c r="AA298" s="2"/>
      <c r="AB298" s="3"/>
      <c r="AC298" s="2"/>
      <c r="AD298" s="3"/>
      <c r="AE298" s="2"/>
      <c r="AF298" s="3"/>
      <c r="AG298" s="2">
        <f>ROUND(SUM(I298:AE298),5)</f>
        <v>0</v>
      </c>
      <c r="AH298" s="3"/>
      <c r="AI298" s="2">
        <v>10000</v>
      </c>
      <c r="AJ298" s="3"/>
      <c r="AK298" s="13">
        <f t="shared" si="42"/>
        <v>-10000</v>
      </c>
    </row>
    <row r="299" spans="1:37" x14ac:dyDescent="0.25">
      <c r="A299" s="1"/>
      <c r="B299" s="1"/>
      <c r="C299" s="1"/>
      <c r="D299" s="1"/>
      <c r="E299" s="1"/>
      <c r="F299" s="1"/>
      <c r="G299" s="1" t="s">
        <v>288</v>
      </c>
      <c r="H299" s="1"/>
      <c r="I299" s="2">
        <v>954.42</v>
      </c>
      <c r="J299" s="3"/>
      <c r="K299" s="2">
        <v>954.42</v>
      </c>
      <c r="L299" s="3"/>
      <c r="M299" s="2">
        <v>954.42</v>
      </c>
      <c r="N299" s="3"/>
      <c r="O299" s="2">
        <v>954.42</v>
      </c>
      <c r="P299" s="3"/>
      <c r="Q299" s="2">
        <v>954.42</v>
      </c>
      <c r="R299" s="3"/>
      <c r="S299" s="2">
        <v>644.94000000000005</v>
      </c>
      <c r="T299" s="3"/>
      <c r="U299" s="2">
        <v>644.94000000000005</v>
      </c>
      <c r="V299" s="3"/>
      <c r="W299" s="2">
        <v>644.94000000000005</v>
      </c>
      <c r="X299" s="3"/>
      <c r="Y299" s="2">
        <v>644.94000000000005</v>
      </c>
      <c r="Z299" s="3"/>
      <c r="AA299" s="2">
        <v>644.94000000000005</v>
      </c>
      <c r="AB299" s="3"/>
      <c r="AC299" s="2">
        <v>644.94000000000005</v>
      </c>
      <c r="AD299" s="3"/>
      <c r="AE299" s="2">
        <v>644.94000000000005</v>
      </c>
      <c r="AF299" s="3"/>
      <c r="AG299" s="2">
        <f>ROUND(SUM(I299:AE299),5)</f>
        <v>9286.68</v>
      </c>
      <c r="AH299" s="3"/>
      <c r="AI299" s="2">
        <v>19157</v>
      </c>
      <c r="AJ299" s="3"/>
      <c r="AK299" s="13">
        <f t="shared" si="42"/>
        <v>-9870.32</v>
      </c>
    </row>
    <row r="300" spans="1:37" ht="15.75" thickBot="1" x14ac:dyDescent="0.3">
      <c r="A300" s="1"/>
      <c r="B300" s="1"/>
      <c r="C300" s="1"/>
      <c r="D300" s="1"/>
      <c r="E300" s="1"/>
      <c r="F300" s="18"/>
      <c r="G300" s="18" t="s">
        <v>289</v>
      </c>
      <c r="H300" s="18"/>
      <c r="I300" s="21">
        <v>0</v>
      </c>
      <c r="J300" s="20"/>
      <c r="K300" s="21">
        <v>0</v>
      </c>
      <c r="L300" s="20"/>
      <c r="M300" s="21">
        <v>0</v>
      </c>
      <c r="N300" s="20"/>
      <c r="O300" s="21">
        <v>80.260000000000005</v>
      </c>
      <c r="P300" s="20"/>
      <c r="Q300" s="21">
        <v>40.32</v>
      </c>
      <c r="R300" s="20"/>
      <c r="S300" s="21">
        <v>0</v>
      </c>
      <c r="T300" s="20"/>
      <c r="U300" s="21">
        <v>0</v>
      </c>
      <c r="V300" s="20"/>
      <c r="W300" s="21">
        <v>0</v>
      </c>
      <c r="X300" s="20"/>
      <c r="Y300" s="21">
        <v>0</v>
      </c>
      <c r="Z300" s="20"/>
      <c r="AA300" s="21">
        <v>0</v>
      </c>
      <c r="AB300" s="20"/>
      <c r="AC300" s="21">
        <v>0</v>
      </c>
      <c r="AD300" s="20"/>
      <c r="AE300" s="21">
        <v>0</v>
      </c>
      <c r="AF300" s="20"/>
      <c r="AG300" s="21"/>
      <c r="AH300" s="3"/>
      <c r="AI300" s="4">
        <v>0</v>
      </c>
      <c r="AJ300" s="3"/>
      <c r="AK300" s="23">
        <f t="shared" si="42"/>
        <v>0</v>
      </c>
    </row>
    <row r="301" spans="1:37" x14ac:dyDescent="0.25">
      <c r="A301" s="1"/>
      <c r="B301" s="1"/>
      <c r="C301" s="1"/>
      <c r="D301" s="1"/>
      <c r="E301" s="1"/>
      <c r="F301" s="1" t="s">
        <v>290</v>
      </c>
      <c r="G301" s="1"/>
      <c r="H301" s="1"/>
      <c r="I301" s="2">
        <f>ROUND(SUM(I294:I300),5)</f>
        <v>954.42</v>
      </c>
      <c r="J301" s="3"/>
      <c r="K301" s="2">
        <f>ROUND(SUM(K294:K300),5)</f>
        <v>1090.69</v>
      </c>
      <c r="L301" s="3"/>
      <c r="M301" s="2">
        <f>ROUND(SUM(M294:M300),5)</f>
        <v>94163.92</v>
      </c>
      <c r="N301" s="3"/>
      <c r="O301" s="2">
        <f>ROUND(SUM(O294:O300),5)</f>
        <v>119854.96</v>
      </c>
      <c r="P301" s="3"/>
      <c r="Q301" s="2">
        <f>ROUND(SUM(Q294:Q300),5)</f>
        <v>113976.61</v>
      </c>
      <c r="R301" s="3"/>
      <c r="S301" s="2">
        <f>ROUND(SUM(S294:S300),5)</f>
        <v>66113.539999999994</v>
      </c>
      <c r="T301" s="3"/>
      <c r="U301" s="2">
        <f>ROUND(SUM(U294:U300),5)</f>
        <v>644.94000000000005</v>
      </c>
      <c r="V301" s="3"/>
      <c r="W301" s="2">
        <f>ROUND(SUM(W294:W300),5)</f>
        <v>644.94000000000005</v>
      </c>
      <c r="X301" s="3"/>
      <c r="Y301" s="2">
        <f>ROUND(SUM(Y294:Y300),5)</f>
        <v>644.94000000000005</v>
      </c>
      <c r="Z301" s="3"/>
      <c r="AA301" s="2">
        <f>ROUND(SUM(AA294:AA300),5)</f>
        <v>644.94000000000005</v>
      </c>
      <c r="AB301" s="3"/>
      <c r="AC301" s="2">
        <f>ROUND(SUM(AC294:AC300),5)</f>
        <v>644.94000000000005</v>
      </c>
      <c r="AD301" s="3"/>
      <c r="AE301" s="2">
        <f>ROUND(SUM(AE294:AE300),5)</f>
        <v>644.94000000000005</v>
      </c>
      <c r="AF301" s="3"/>
      <c r="AG301" s="2">
        <f>ROUND(SUM(AG294:AG300),5)</f>
        <v>399903.2</v>
      </c>
      <c r="AH301" s="3"/>
      <c r="AI301" s="2">
        <f>ROUND(SUM(AI294:AI300),5)</f>
        <v>364555</v>
      </c>
      <c r="AJ301" s="3"/>
      <c r="AK301" s="13">
        <f>ROUND(SUM(AK294:AK300),5)</f>
        <v>35348.199999999997</v>
      </c>
    </row>
    <row r="302" spans="1:37" x14ac:dyDescent="0.25">
      <c r="A302" s="1"/>
      <c r="B302" s="1"/>
      <c r="C302" s="1"/>
      <c r="D302" s="1"/>
      <c r="E302" s="1"/>
      <c r="F302" s="1" t="s">
        <v>291</v>
      </c>
      <c r="G302" s="1"/>
      <c r="H302" s="1"/>
      <c r="I302" s="2"/>
      <c r="J302" s="3"/>
      <c r="K302" s="2"/>
      <c r="L302" s="3"/>
      <c r="M302" s="2"/>
      <c r="N302" s="3"/>
      <c r="O302" s="2"/>
      <c r="P302" s="3"/>
      <c r="Q302" s="2"/>
      <c r="R302" s="3"/>
      <c r="S302" s="2"/>
      <c r="T302" s="3"/>
      <c r="U302" s="2"/>
      <c r="V302" s="3"/>
      <c r="W302" s="2"/>
      <c r="X302" s="3"/>
      <c r="Y302" s="2"/>
      <c r="Z302" s="3"/>
      <c r="AA302" s="2"/>
      <c r="AB302" s="3"/>
      <c r="AC302" s="2"/>
      <c r="AD302" s="3"/>
      <c r="AE302" s="2"/>
      <c r="AF302" s="3"/>
      <c r="AG302" s="2"/>
      <c r="AH302" s="3"/>
      <c r="AI302" s="2"/>
      <c r="AJ302" s="3"/>
      <c r="AK302" s="13"/>
    </row>
    <row r="303" spans="1:37" x14ac:dyDescent="0.25">
      <c r="A303" s="1"/>
      <c r="B303" s="1"/>
      <c r="C303" s="1"/>
      <c r="D303" s="1"/>
      <c r="E303" s="1"/>
      <c r="F303" s="1"/>
      <c r="G303" s="1" t="s">
        <v>292</v>
      </c>
      <c r="H303" s="1"/>
      <c r="I303" s="2">
        <v>374.3</v>
      </c>
      <c r="J303" s="3"/>
      <c r="K303" s="2">
        <v>667.36</v>
      </c>
      <c r="L303" s="3"/>
      <c r="M303" s="2">
        <v>746.15</v>
      </c>
      <c r="N303" s="3"/>
      <c r="O303" s="2">
        <v>461.35</v>
      </c>
      <c r="P303" s="3"/>
      <c r="Q303" s="2">
        <v>837.22</v>
      </c>
      <c r="R303" s="3"/>
      <c r="S303" s="2">
        <v>508.24</v>
      </c>
      <c r="T303" s="3"/>
      <c r="U303" s="2">
        <v>450.57</v>
      </c>
      <c r="V303" s="3"/>
      <c r="W303" s="2">
        <v>823.06</v>
      </c>
      <c r="X303" s="3"/>
      <c r="Y303" s="2">
        <v>1515.25</v>
      </c>
      <c r="Z303" s="3"/>
      <c r="AA303" s="2">
        <v>1515.25</v>
      </c>
      <c r="AB303" s="3"/>
      <c r="AC303" s="2">
        <v>1515.25</v>
      </c>
      <c r="AD303" s="3"/>
      <c r="AE303" s="2">
        <v>1515.25</v>
      </c>
      <c r="AF303" s="3"/>
      <c r="AG303" s="2">
        <f>ROUND(SUM(I303:AE303),5)</f>
        <v>10929.25</v>
      </c>
      <c r="AH303" s="3"/>
      <c r="AI303" s="2">
        <v>12122</v>
      </c>
      <c r="AJ303" s="3"/>
      <c r="AK303" s="13">
        <f t="shared" ref="AK303:AK305" si="43">+AG303-AI303</f>
        <v>-1192.75</v>
      </c>
    </row>
    <row r="304" spans="1:37" x14ac:dyDescent="0.25">
      <c r="A304" s="1"/>
      <c r="B304" s="1"/>
      <c r="C304" s="1"/>
      <c r="D304" s="1"/>
      <c r="E304" s="1"/>
      <c r="F304" s="1"/>
      <c r="G304" s="1" t="s">
        <v>293</v>
      </c>
      <c r="H304" s="1"/>
      <c r="I304" s="2">
        <v>60</v>
      </c>
      <c r="J304" s="3"/>
      <c r="K304" s="2">
        <v>0</v>
      </c>
      <c r="L304" s="3"/>
      <c r="M304" s="2">
        <v>540</v>
      </c>
      <c r="N304" s="3"/>
      <c r="O304" s="2">
        <v>0</v>
      </c>
      <c r="P304" s="3"/>
      <c r="Q304" s="2">
        <v>300</v>
      </c>
      <c r="R304" s="3"/>
      <c r="S304" s="2">
        <v>0</v>
      </c>
      <c r="T304" s="3"/>
      <c r="U304" s="2">
        <v>240</v>
      </c>
      <c r="V304" s="3"/>
      <c r="W304" s="2">
        <v>420</v>
      </c>
      <c r="X304" s="3"/>
      <c r="Y304" s="2">
        <v>250</v>
      </c>
      <c r="Z304" s="3"/>
      <c r="AA304" s="2">
        <v>250</v>
      </c>
      <c r="AB304" s="3"/>
      <c r="AC304" s="2">
        <v>250</v>
      </c>
      <c r="AD304" s="3"/>
      <c r="AE304" s="2">
        <v>250</v>
      </c>
      <c r="AF304" s="3"/>
      <c r="AG304" s="2">
        <f>ROUND(SUM(I304:AE304),5)</f>
        <v>2560</v>
      </c>
      <c r="AH304" s="3"/>
      <c r="AI304" s="2">
        <v>2000</v>
      </c>
      <c r="AJ304" s="3"/>
      <c r="AK304" s="13">
        <f t="shared" si="43"/>
        <v>560</v>
      </c>
    </row>
    <row r="305" spans="1:37" ht="15.75" thickBot="1" x14ac:dyDescent="0.3">
      <c r="A305" s="1"/>
      <c r="B305" s="1"/>
      <c r="C305" s="1"/>
      <c r="D305" s="1"/>
      <c r="E305" s="1"/>
      <c r="F305" s="1"/>
      <c r="G305" s="1" t="s">
        <v>294</v>
      </c>
      <c r="H305" s="1"/>
      <c r="I305" s="4">
        <v>0</v>
      </c>
      <c r="J305" s="3"/>
      <c r="K305" s="4">
        <v>6.69</v>
      </c>
      <c r="L305" s="3"/>
      <c r="M305" s="4">
        <v>130.05000000000001</v>
      </c>
      <c r="N305" s="3"/>
      <c r="O305" s="4">
        <v>0</v>
      </c>
      <c r="P305" s="3"/>
      <c r="Q305" s="4">
        <v>61</v>
      </c>
      <c r="R305" s="3"/>
      <c r="S305" s="4">
        <v>351.79</v>
      </c>
      <c r="T305" s="3"/>
      <c r="U305" s="4">
        <v>0</v>
      </c>
      <c r="V305" s="3"/>
      <c r="W305" s="4">
        <v>7.59</v>
      </c>
      <c r="X305" s="3"/>
      <c r="Y305" s="4">
        <v>0</v>
      </c>
      <c r="Z305" s="3"/>
      <c r="AA305" s="4">
        <v>0</v>
      </c>
      <c r="AB305" s="3"/>
      <c r="AC305" s="4">
        <v>0</v>
      </c>
      <c r="AD305" s="3"/>
      <c r="AE305" s="4">
        <v>0</v>
      </c>
      <c r="AF305" s="3"/>
      <c r="AG305" s="4">
        <f>ROUND(SUM(I305:AE305),5)</f>
        <v>557.12</v>
      </c>
      <c r="AH305" s="3"/>
      <c r="AI305" s="4">
        <v>5000</v>
      </c>
      <c r="AJ305" s="3"/>
      <c r="AK305" s="23">
        <f t="shared" si="43"/>
        <v>-4442.88</v>
      </c>
    </row>
    <row r="306" spans="1:37" x14ac:dyDescent="0.25">
      <c r="A306" s="1"/>
      <c r="B306" s="1"/>
      <c r="C306" s="1"/>
      <c r="D306" s="1"/>
      <c r="E306" s="1"/>
      <c r="F306" s="1" t="s">
        <v>295</v>
      </c>
      <c r="G306" s="1"/>
      <c r="H306" s="1"/>
      <c r="I306" s="2">
        <f>ROUND(SUM(I302:I305),5)</f>
        <v>434.3</v>
      </c>
      <c r="J306" s="3"/>
      <c r="K306" s="2">
        <f>ROUND(SUM(K302:K305),5)</f>
        <v>674.05</v>
      </c>
      <c r="L306" s="3"/>
      <c r="M306" s="2">
        <f>ROUND(SUM(M302:M305),5)</f>
        <v>1416.2</v>
      </c>
      <c r="N306" s="3"/>
      <c r="O306" s="2">
        <f>ROUND(SUM(O302:O305),5)</f>
        <v>461.35</v>
      </c>
      <c r="P306" s="3"/>
      <c r="Q306" s="2">
        <f>ROUND(SUM(Q302:Q305),5)</f>
        <v>1198.22</v>
      </c>
      <c r="R306" s="3"/>
      <c r="S306" s="2">
        <f>ROUND(SUM(S302:S305),5)</f>
        <v>860.03</v>
      </c>
      <c r="T306" s="3"/>
      <c r="U306" s="2">
        <f>ROUND(SUM(U302:U305),5)</f>
        <v>690.57</v>
      </c>
      <c r="V306" s="3"/>
      <c r="W306" s="2">
        <f>ROUND(SUM(W302:W305),5)</f>
        <v>1250.6500000000001</v>
      </c>
      <c r="X306" s="3"/>
      <c r="Y306" s="2">
        <f>ROUND(SUM(Y302:Y305),5)</f>
        <v>1765.25</v>
      </c>
      <c r="Z306" s="3"/>
      <c r="AA306" s="2">
        <f>ROUND(SUM(AA302:AA305),5)</f>
        <v>1765.25</v>
      </c>
      <c r="AB306" s="3"/>
      <c r="AC306" s="2">
        <f>ROUND(SUM(AC302:AC305),5)</f>
        <v>1765.25</v>
      </c>
      <c r="AD306" s="3"/>
      <c r="AE306" s="2">
        <f>ROUND(SUM(AE302:AE305),5)</f>
        <v>1765.25</v>
      </c>
      <c r="AF306" s="3"/>
      <c r="AG306" s="2">
        <f>ROUND(SUM(AG302:AG305),5)</f>
        <v>14046.37</v>
      </c>
      <c r="AH306" s="3"/>
      <c r="AI306" s="2">
        <f>ROUND(SUM(AI302:AI305),5)</f>
        <v>19122</v>
      </c>
      <c r="AJ306" s="3"/>
      <c r="AK306" s="13">
        <f>ROUND(SUM(AK302:AK305),5)</f>
        <v>-5075.63</v>
      </c>
    </row>
    <row r="307" spans="1:37" x14ac:dyDescent="0.25">
      <c r="A307" s="1"/>
      <c r="B307" s="1"/>
      <c r="C307" s="1"/>
      <c r="D307" s="1"/>
      <c r="E307" s="1"/>
      <c r="F307" s="1" t="s">
        <v>296</v>
      </c>
      <c r="G307" s="1"/>
      <c r="H307" s="1"/>
      <c r="I307" s="2"/>
      <c r="J307" s="3"/>
      <c r="K307" s="2"/>
      <c r="L307" s="3"/>
      <c r="M307" s="2"/>
      <c r="N307" s="3"/>
      <c r="O307" s="2"/>
      <c r="P307" s="3"/>
      <c r="Q307" s="2"/>
      <c r="R307" s="3"/>
      <c r="S307" s="2"/>
      <c r="T307" s="3"/>
      <c r="U307" s="2"/>
      <c r="V307" s="3"/>
      <c r="W307" s="2"/>
      <c r="X307" s="3"/>
      <c r="Y307" s="2"/>
      <c r="Z307" s="3"/>
      <c r="AA307" s="2"/>
      <c r="AB307" s="3"/>
      <c r="AC307" s="2"/>
      <c r="AD307" s="3"/>
      <c r="AE307" s="2"/>
      <c r="AF307" s="3"/>
      <c r="AG307" s="2"/>
      <c r="AH307" s="3"/>
      <c r="AI307" s="2"/>
      <c r="AJ307" s="3"/>
      <c r="AK307" s="13"/>
    </row>
    <row r="308" spans="1:37" x14ac:dyDescent="0.25">
      <c r="A308" s="1"/>
      <c r="B308" s="1"/>
      <c r="C308" s="1"/>
      <c r="D308" s="1"/>
      <c r="E308" s="1"/>
      <c r="F308" s="1"/>
      <c r="G308" s="1" t="s">
        <v>355</v>
      </c>
      <c r="H308" s="1"/>
      <c r="I308" s="2"/>
      <c r="J308" s="3"/>
      <c r="K308" s="2"/>
      <c r="L308" s="3"/>
      <c r="M308" s="2"/>
      <c r="N308" s="3"/>
      <c r="O308" s="2"/>
      <c r="P308" s="3"/>
      <c r="Q308" s="2"/>
      <c r="R308" s="3"/>
      <c r="S308" s="2"/>
      <c r="T308" s="3"/>
      <c r="U308" s="2"/>
      <c r="V308" s="3"/>
      <c r="W308" s="2"/>
      <c r="X308" s="3"/>
      <c r="Y308" s="2"/>
      <c r="Z308" s="3"/>
      <c r="AA308" s="2"/>
      <c r="AB308" s="3"/>
      <c r="AC308" s="2"/>
      <c r="AD308" s="3"/>
      <c r="AE308" s="2"/>
      <c r="AF308" s="3"/>
      <c r="AG308" s="2">
        <f>ROUND(SUM(I308:AE308),5)</f>
        <v>0</v>
      </c>
      <c r="AH308" s="3"/>
      <c r="AI308" s="2">
        <v>1000</v>
      </c>
      <c r="AJ308" s="3"/>
      <c r="AK308" s="13">
        <f t="shared" ref="AK308:AK309" si="44">+AG308-AI308</f>
        <v>-1000</v>
      </c>
    </row>
    <row r="309" spans="1:37" ht="15.75" thickBot="1" x14ac:dyDescent="0.3">
      <c r="A309" s="1"/>
      <c r="B309" s="1"/>
      <c r="C309" s="1"/>
      <c r="D309" s="1"/>
      <c r="E309" s="1"/>
      <c r="F309" s="1"/>
      <c r="G309" s="1" t="s">
        <v>297</v>
      </c>
      <c r="H309" s="1"/>
      <c r="I309" s="4">
        <v>522.94000000000005</v>
      </c>
      <c r="J309" s="3"/>
      <c r="K309" s="4">
        <v>1366.99</v>
      </c>
      <c r="L309" s="3"/>
      <c r="M309" s="4">
        <v>349.47</v>
      </c>
      <c r="N309" s="3"/>
      <c r="O309" s="4">
        <v>0</v>
      </c>
      <c r="P309" s="3"/>
      <c r="Q309" s="4">
        <v>0</v>
      </c>
      <c r="R309" s="3"/>
      <c r="S309" s="4">
        <v>0</v>
      </c>
      <c r="T309" s="3"/>
      <c r="U309" s="4">
        <v>0</v>
      </c>
      <c r="V309" s="3"/>
      <c r="W309" s="4">
        <v>0</v>
      </c>
      <c r="X309" s="3"/>
      <c r="Y309" s="4">
        <v>0</v>
      </c>
      <c r="Z309" s="3"/>
      <c r="AA309" s="4">
        <v>0</v>
      </c>
      <c r="AB309" s="3"/>
      <c r="AC309" s="4">
        <v>0</v>
      </c>
      <c r="AD309" s="3"/>
      <c r="AE309" s="4">
        <v>0</v>
      </c>
      <c r="AF309" s="3"/>
      <c r="AG309" s="4">
        <f>ROUND(SUM(I309:AE309),5)</f>
        <v>2239.4</v>
      </c>
      <c r="AH309" s="3"/>
      <c r="AI309" s="4">
        <v>1500</v>
      </c>
      <c r="AJ309" s="3"/>
      <c r="AK309" s="23">
        <f t="shared" si="44"/>
        <v>739.40000000000009</v>
      </c>
    </row>
    <row r="310" spans="1:37" x14ac:dyDescent="0.25">
      <c r="A310" s="1"/>
      <c r="B310" s="1"/>
      <c r="C310" s="1"/>
      <c r="D310" s="1"/>
      <c r="E310" s="1"/>
      <c r="F310" s="1" t="s">
        <v>298</v>
      </c>
      <c r="G310" s="1"/>
      <c r="H310" s="1"/>
      <c r="I310" s="2">
        <f>ROUND(SUM(I307:I309),5)</f>
        <v>522.94000000000005</v>
      </c>
      <c r="J310" s="3"/>
      <c r="K310" s="2">
        <f>ROUND(SUM(K307:K309),5)</f>
        <v>1366.99</v>
      </c>
      <c r="L310" s="3"/>
      <c r="M310" s="2">
        <f>ROUND(SUM(M307:M309),5)</f>
        <v>349.47</v>
      </c>
      <c r="N310" s="3"/>
      <c r="O310" s="2">
        <f>ROUND(SUM(O307:O309),5)</f>
        <v>0</v>
      </c>
      <c r="P310" s="3"/>
      <c r="Q310" s="2">
        <f>ROUND(SUM(Q307:Q309),5)</f>
        <v>0</v>
      </c>
      <c r="R310" s="3"/>
      <c r="S310" s="2">
        <f>ROUND(SUM(S307:S309),5)</f>
        <v>0</v>
      </c>
      <c r="T310" s="3"/>
      <c r="U310" s="2">
        <f>ROUND(SUM(U307:U309),5)</f>
        <v>0</v>
      </c>
      <c r="V310" s="3"/>
      <c r="W310" s="2">
        <f>ROUND(SUM(W307:W309),5)</f>
        <v>0</v>
      </c>
      <c r="X310" s="3"/>
      <c r="Y310" s="2">
        <f>ROUND(SUM(Y307:Y309),5)</f>
        <v>0</v>
      </c>
      <c r="Z310" s="3"/>
      <c r="AA310" s="2">
        <f>ROUND(SUM(AA307:AA309),5)</f>
        <v>0</v>
      </c>
      <c r="AB310" s="3"/>
      <c r="AC310" s="2">
        <f>ROUND(SUM(AC307:AC309),5)</f>
        <v>0</v>
      </c>
      <c r="AD310" s="3"/>
      <c r="AE310" s="2">
        <f>ROUND(SUM(AE307:AE309),5)</f>
        <v>0</v>
      </c>
      <c r="AF310" s="3"/>
      <c r="AG310" s="2">
        <f>ROUND(SUM(AG307:AG309),5)</f>
        <v>2239.4</v>
      </c>
      <c r="AH310" s="3"/>
      <c r="AI310" s="2">
        <f>ROUND(SUM(AI307:AI309),5)</f>
        <v>2500</v>
      </c>
      <c r="AJ310" s="3"/>
      <c r="AK310" s="13">
        <f>ROUND(SUM(AK307:AK309),5)</f>
        <v>-260.60000000000002</v>
      </c>
    </row>
    <row r="311" spans="1:37" x14ac:dyDescent="0.25">
      <c r="A311" s="1"/>
      <c r="B311" s="1"/>
      <c r="C311" s="1"/>
      <c r="D311" s="1"/>
      <c r="E311" s="1"/>
      <c r="F311" s="1" t="s">
        <v>299</v>
      </c>
      <c r="G311" s="1"/>
      <c r="H311" s="1"/>
      <c r="I311" s="2"/>
      <c r="J311" s="3"/>
      <c r="K311" s="2"/>
      <c r="L311" s="3"/>
      <c r="M311" s="2"/>
      <c r="N311" s="3"/>
      <c r="O311" s="2"/>
      <c r="P311" s="3"/>
      <c r="Q311" s="2"/>
      <c r="R311" s="3"/>
      <c r="S311" s="2"/>
      <c r="T311" s="3"/>
      <c r="U311" s="2"/>
      <c r="V311" s="3"/>
      <c r="W311" s="2"/>
      <c r="X311" s="3"/>
      <c r="Y311" s="2"/>
      <c r="Z311" s="3"/>
      <c r="AA311" s="2"/>
      <c r="AB311" s="3"/>
      <c r="AC311" s="2"/>
      <c r="AD311" s="3"/>
      <c r="AE311" s="2"/>
      <c r="AF311" s="3"/>
      <c r="AG311" s="2"/>
      <c r="AH311" s="3"/>
      <c r="AI311" s="2"/>
      <c r="AJ311" s="3"/>
      <c r="AK311" s="13"/>
    </row>
    <row r="312" spans="1:37" x14ac:dyDescent="0.25">
      <c r="A312" s="1"/>
      <c r="B312" s="1"/>
      <c r="C312" s="1"/>
      <c r="D312" s="1"/>
      <c r="E312" s="1"/>
      <c r="F312" s="1"/>
      <c r="G312" s="1" t="s">
        <v>300</v>
      </c>
      <c r="H312" s="1"/>
      <c r="I312" s="2">
        <v>91.08</v>
      </c>
      <c r="J312" s="3"/>
      <c r="K312" s="2">
        <v>83.58</v>
      </c>
      <c r="L312" s="3"/>
      <c r="M312" s="2">
        <v>83.58</v>
      </c>
      <c r="N312" s="3"/>
      <c r="O312" s="2">
        <v>83.58</v>
      </c>
      <c r="P312" s="3"/>
      <c r="Q312" s="2">
        <v>83.58</v>
      </c>
      <c r="R312" s="3"/>
      <c r="S312" s="2">
        <v>83.58</v>
      </c>
      <c r="T312" s="3"/>
      <c r="U312" s="2">
        <v>83.58</v>
      </c>
      <c r="V312" s="3"/>
      <c r="W312" s="2">
        <v>83.58</v>
      </c>
      <c r="X312" s="3"/>
      <c r="Y312" s="2">
        <v>83.58</v>
      </c>
      <c r="Z312" s="3"/>
      <c r="AA312" s="2">
        <v>83.58</v>
      </c>
      <c r="AB312" s="3"/>
      <c r="AC312" s="2">
        <v>83.58</v>
      </c>
      <c r="AD312" s="3"/>
      <c r="AE312" s="2">
        <v>83.58</v>
      </c>
      <c r="AF312" s="3"/>
      <c r="AG312" s="2">
        <f>ROUND(SUM(I312:AE312),5)</f>
        <v>1010.46</v>
      </c>
      <c r="AH312" s="3"/>
      <c r="AI312" s="2">
        <v>1000</v>
      </c>
      <c r="AJ312" s="3"/>
      <c r="AK312" s="13">
        <f t="shared" ref="AK312:AK321" si="45">+AG312-AI312</f>
        <v>10.460000000000036</v>
      </c>
    </row>
    <row r="313" spans="1:37" x14ac:dyDescent="0.25">
      <c r="A313" s="1"/>
      <c r="B313" s="1"/>
      <c r="C313" s="1"/>
      <c r="D313" s="1"/>
      <c r="E313" s="1"/>
      <c r="F313" s="1"/>
      <c r="G313" s="1" t="s">
        <v>301</v>
      </c>
      <c r="H313" s="1"/>
      <c r="I313" s="2">
        <v>0</v>
      </c>
      <c r="J313" s="3"/>
      <c r="K313" s="2">
        <v>0</v>
      </c>
      <c r="L313" s="3"/>
      <c r="M313" s="2">
        <v>300</v>
      </c>
      <c r="N313" s="3"/>
      <c r="O313" s="2">
        <v>0</v>
      </c>
      <c r="P313" s="3"/>
      <c r="Q313" s="2">
        <v>0</v>
      </c>
      <c r="R313" s="3"/>
      <c r="S313" s="2">
        <v>0</v>
      </c>
      <c r="T313" s="3"/>
      <c r="U313" s="2">
        <v>6920</v>
      </c>
      <c r="V313" s="3"/>
      <c r="W313" s="2">
        <v>0</v>
      </c>
      <c r="X313" s="3"/>
      <c r="Y313" s="2">
        <v>0</v>
      </c>
      <c r="Z313" s="3"/>
      <c r="AA313" s="2">
        <v>0</v>
      </c>
      <c r="AB313" s="3"/>
      <c r="AC313" s="2">
        <v>0</v>
      </c>
      <c r="AD313" s="3"/>
      <c r="AE313" s="2">
        <v>0</v>
      </c>
      <c r="AF313" s="3"/>
      <c r="AG313" s="2">
        <f>ROUND(SUM(I313:AE313),5)</f>
        <v>7220</v>
      </c>
      <c r="AH313" s="3"/>
      <c r="AI313" s="2">
        <v>10000</v>
      </c>
      <c r="AJ313" s="3"/>
      <c r="AK313" s="13">
        <f t="shared" si="45"/>
        <v>-2780</v>
      </c>
    </row>
    <row r="314" spans="1:37" x14ac:dyDescent="0.25">
      <c r="A314" s="1"/>
      <c r="B314" s="1"/>
      <c r="C314" s="1"/>
      <c r="D314" s="1"/>
      <c r="E314" s="1"/>
      <c r="F314" s="1"/>
      <c r="G314" s="1" t="s">
        <v>302</v>
      </c>
      <c r="H314" s="1"/>
      <c r="I314" s="2">
        <v>1328.77</v>
      </c>
      <c r="J314" s="3"/>
      <c r="K314" s="2">
        <v>1871.72</v>
      </c>
      <c r="L314" s="3"/>
      <c r="M314" s="2">
        <v>1411.06</v>
      </c>
      <c r="N314" s="3"/>
      <c r="O314" s="2">
        <v>-723.91</v>
      </c>
      <c r="P314" s="3"/>
      <c r="Q314" s="2">
        <v>387.96</v>
      </c>
      <c r="R314" s="3"/>
      <c r="S314" s="2">
        <v>280.18</v>
      </c>
      <c r="T314" s="3"/>
      <c r="U314" s="2">
        <v>25.09</v>
      </c>
      <c r="V314" s="3"/>
      <c r="W314" s="2">
        <v>8.42</v>
      </c>
      <c r="X314" s="3"/>
      <c r="Y314" s="2">
        <v>0</v>
      </c>
      <c r="Z314" s="3"/>
      <c r="AA314" s="2">
        <v>0</v>
      </c>
      <c r="AB314" s="3"/>
      <c r="AC314" s="2">
        <v>0</v>
      </c>
      <c r="AD314" s="3"/>
      <c r="AE314" s="2">
        <v>0</v>
      </c>
      <c r="AF314" s="3"/>
      <c r="AG314" s="2">
        <f>ROUND(SUM(I314:AE314),5)</f>
        <v>4589.29</v>
      </c>
      <c r="AH314" s="3"/>
      <c r="AI314" s="2">
        <v>4000</v>
      </c>
      <c r="AJ314" s="3"/>
      <c r="AK314" s="13">
        <f t="shared" si="45"/>
        <v>589.29</v>
      </c>
    </row>
    <row r="315" spans="1:37" x14ac:dyDescent="0.25">
      <c r="A315" s="1"/>
      <c r="B315" s="1"/>
      <c r="C315" s="1"/>
      <c r="D315" s="1"/>
      <c r="E315" s="1"/>
      <c r="F315" s="1"/>
      <c r="G315" s="1" t="s">
        <v>303</v>
      </c>
      <c r="H315" s="1"/>
      <c r="I315" s="2">
        <v>0</v>
      </c>
      <c r="J315" s="3"/>
      <c r="K315" s="2">
        <v>721.34</v>
      </c>
      <c r="L315" s="3"/>
      <c r="M315" s="2">
        <v>0</v>
      </c>
      <c r="N315" s="3"/>
      <c r="O315" s="2">
        <v>0</v>
      </c>
      <c r="P315" s="3"/>
      <c r="Q315" s="2">
        <v>305</v>
      </c>
      <c r="R315" s="3"/>
      <c r="S315" s="2">
        <v>0</v>
      </c>
      <c r="T315" s="3"/>
      <c r="U315" s="2">
        <v>0</v>
      </c>
      <c r="V315" s="3"/>
      <c r="W315" s="2">
        <v>0</v>
      </c>
      <c r="X315" s="3"/>
      <c r="Y315" s="2">
        <v>0</v>
      </c>
      <c r="Z315" s="3"/>
      <c r="AA315" s="2">
        <v>0</v>
      </c>
      <c r="AB315" s="3"/>
      <c r="AC315" s="2">
        <v>0</v>
      </c>
      <c r="AD315" s="3"/>
      <c r="AE315" s="2">
        <v>0</v>
      </c>
      <c r="AF315" s="3"/>
      <c r="AG315" s="2">
        <f>ROUND(SUM(I315:AE315),5)</f>
        <v>1026.3399999999999</v>
      </c>
      <c r="AH315" s="3"/>
      <c r="AI315" s="2">
        <v>1000</v>
      </c>
      <c r="AJ315" s="3"/>
      <c r="AK315" s="13">
        <f t="shared" si="45"/>
        <v>26.339999999999918</v>
      </c>
    </row>
    <row r="316" spans="1:37" x14ac:dyDescent="0.25">
      <c r="A316" s="1"/>
      <c r="B316" s="1"/>
      <c r="C316" s="1"/>
      <c r="D316" s="1"/>
      <c r="E316" s="1"/>
      <c r="F316" s="1"/>
      <c r="G316" s="1" t="s">
        <v>304</v>
      </c>
      <c r="H316" s="1"/>
      <c r="I316" s="2">
        <v>0</v>
      </c>
      <c r="J316" s="3"/>
      <c r="K316" s="2">
        <v>0</v>
      </c>
      <c r="L316" s="3"/>
      <c r="M316" s="2">
        <v>0</v>
      </c>
      <c r="N316" s="3"/>
      <c r="O316" s="2">
        <v>291.02</v>
      </c>
      <c r="P316" s="3"/>
      <c r="Q316" s="2">
        <v>0</v>
      </c>
      <c r="R316" s="3"/>
      <c r="S316" s="2">
        <v>182.26</v>
      </c>
      <c r="T316" s="3"/>
      <c r="U316" s="2">
        <v>40</v>
      </c>
      <c r="V316" s="3"/>
      <c r="W316" s="2">
        <v>0</v>
      </c>
      <c r="X316" s="3"/>
      <c r="Y316" s="2">
        <v>0</v>
      </c>
      <c r="Z316" s="3"/>
      <c r="AA316" s="2">
        <v>0</v>
      </c>
      <c r="AB316" s="3"/>
      <c r="AC316" s="2">
        <v>0</v>
      </c>
      <c r="AD316" s="3"/>
      <c r="AE316" s="2">
        <v>0</v>
      </c>
      <c r="AF316" s="3"/>
      <c r="AG316" s="2">
        <f>ROUND(SUM(I316:AE316),5)</f>
        <v>513.28</v>
      </c>
      <c r="AH316" s="3"/>
      <c r="AI316" s="2">
        <v>1500</v>
      </c>
      <c r="AJ316" s="3"/>
      <c r="AK316" s="13">
        <f t="shared" si="45"/>
        <v>-986.72</v>
      </c>
    </row>
    <row r="317" spans="1:37" x14ac:dyDescent="0.25">
      <c r="A317" s="1"/>
      <c r="B317" s="1"/>
      <c r="C317" s="1"/>
      <c r="D317" s="1"/>
      <c r="E317" s="1"/>
      <c r="F317" s="1"/>
      <c r="G317" s="1" t="s">
        <v>305</v>
      </c>
      <c r="H317" s="1"/>
      <c r="I317" s="2"/>
      <c r="J317" s="3"/>
      <c r="K317" s="2"/>
      <c r="L317" s="3"/>
      <c r="M317" s="2"/>
      <c r="N317" s="3"/>
      <c r="O317" s="2"/>
      <c r="P317" s="3"/>
      <c r="Q317" s="2"/>
      <c r="R317" s="3"/>
      <c r="S317" s="2"/>
      <c r="T317" s="3"/>
      <c r="U317" s="2"/>
      <c r="V317" s="3"/>
      <c r="W317" s="2"/>
      <c r="X317" s="3"/>
      <c r="Y317" s="2"/>
      <c r="Z317" s="3"/>
      <c r="AA317" s="2"/>
      <c r="AB317" s="3"/>
      <c r="AC317" s="2"/>
      <c r="AD317" s="3"/>
      <c r="AE317" s="2"/>
      <c r="AF317" s="3"/>
      <c r="AG317" s="2"/>
      <c r="AH317" s="3"/>
      <c r="AI317" s="2"/>
      <c r="AJ317" s="3"/>
      <c r="AK317" s="13">
        <f t="shared" si="45"/>
        <v>0</v>
      </c>
    </row>
    <row r="318" spans="1:37" x14ac:dyDescent="0.25">
      <c r="A318" s="1"/>
      <c r="B318" s="1"/>
      <c r="C318" s="1"/>
      <c r="D318" s="1"/>
      <c r="E318" s="1"/>
      <c r="F318" s="1"/>
      <c r="G318" s="1"/>
      <c r="H318" s="1" t="s">
        <v>306</v>
      </c>
      <c r="I318" s="2">
        <v>0</v>
      </c>
      <c r="J318" s="3"/>
      <c r="K318" s="2">
        <v>0</v>
      </c>
      <c r="L318" s="3"/>
      <c r="M318" s="2">
        <v>0</v>
      </c>
      <c r="N318" s="3"/>
      <c r="O318" s="2">
        <v>0</v>
      </c>
      <c r="P318" s="3"/>
      <c r="Q318" s="2">
        <v>-620</v>
      </c>
      <c r="R318" s="3"/>
      <c r="S318" s="2">
        <v>0</v>
      </c>
      <c r="T318" s="3"/>
      <c r="U318" s="2">
        <v>-446</v>
      </c>
      <c r="V318" s="3"/>
      <c r="W318" s="2">
        <v>-700</v>
      </c>
      <c r="X318" s="3"/>
      <c r="Y318" s="2">
        <v>0</v>
      </c>
      <c r="Z318" s="3"/>
      <c r="AA318" s="2">
        <v>0</v>
      </c>
      <c r="AB318" s="3"/>
      <c r="AC318" s="2">
        <v>0</v>
      </c>
      <c r="AD318" s="3"/>
      <c r="AE318" s="2">
        <v>0</v>
      </c>
      <c r="AF318" s="3"/>
      <c r="AG318" s="2">
        <f>ROUND(SUM(I318:AE318),5)</f>
        <v>-1766</v>
      </c>
      <c r="AH318" s="3"/>
      <c r="AI318" s="2">
        <v>-2000</v>
      </c>
      <c r="AJ318" s="3"/>
      <c r="AK318" s="13">
        <f t="shared" si="45"/>
        <v>234</v>
      </c>
    </row>
    <row r="319" spans="1:37" x14ac:dyDescent="0.25">
      <c r="A319" s="1"/>
      <c r="B319" s="1"/>
      <c r="C319" s="1"/>
      <c r="D319" s="1"/>
      <c r="E319" s="1"/>
      <c r="F319" s="1"/>
      <c r="G319" s="1"/>
      <c r="H319" s="1" t="s">
        <v>307</v>
      </c>
      <c r="I319" s="2">
        <v>-135</v>
      </c>
      <c r="J319" s="3"/>
      <c r="K319" s="2">
        <v>-135</v>
      </c>
      <c r="L319" s="3"/>
      <c r="M319" s="2">
        <v>-810</v>
      </c>
      <c r="N319" s="3"/>
      <c r="O319" s="2">
        <v>-1625</v>
      </c>
      <c r="P319" s="3"/>
      <c r="Q319" s="2">
        <v>-120</v>
      </c>
      <c r="R319" s="3"/>
      <c r="S319" s="2">
        <v>0</v>
      </c>
      <c r="T319" s="3"/>
      <c r="U319" s="2">
        <v>0</v>
      </c>
      <c r="V319" s="3"/>
      <c r="W319" s="2">
        <v>0</v>
      </c>
      <c r="X319" s="3"/>
      <c r="Y319" s="2">
        <v>0</v>
      </c>
      <c r="Z319" s="3"/>
      <c r="AA319" s="2">
        <v>0</v>
      </c>
      <c r="AB319" s="3"/>
      <c r="AC319" s="2">
        <v>0</v>
      </c>
      <c r="AD319" s="3"/>
      <c r="AE319" s="2">
        <v>0</v>
      </c>
      <c r="AF319" s="3"/>
      <c r="AG319" s="2">
        <f>ROUND(SUM(I319:AE319),5)</f>
        <v>-2825</v>
      </c>
      <c r="AH319" s="3"/>
      <c r="AI319" s="2">
        <v>-3000</v>
      </c>
      <c r="AJ319" s="3"/>
      <c r="AK319" s="13">
        <f t="shared" si="45"/>
        <v>175</v>
      </c>
    </row>
    <row r="320" spans="1:37" x14ac:dyDescent="0.25">
      <c r="A320" s="1"/>
      <c r="B320" s="1"/>
      <c r="C320" s="1"/>
      <c r="D320" s="1"/>
      <c r="E320" s="1"/>
      <c r="F320" s="1"/>
      <c r="G320" s="1"/>
      <c r="H320" s="1" t="s">
        <v>308</v>
      </c>
      <c r="I320" s="2">
        <v>0</v>
      </c>
      <c r="J320" s="3"/>
      <c r="K320" s="2">
        <v>0</v>
      </c>
      <c r="L320" s="3"/>
      <c r="M320" s="2">
        <v>-2000</v>
      </c>
      <c r="N320" s="3"/>
      <c r="O320" s="2">
        <v>0</v>
      </c>
      <c r="P320" s="3"/>
      <c r="Q320" s="2">
        <v>-4426</v>
      </c>
      <c r="R320" s="3"/>
      <c r="S320" s="2">
        <v>-1000</v>
      </c>
      <c r="T320" s="3"/>
      <c r="U320" s="2">
        <v>0</v>
      </c>
      <c r="V320" s="3"/>
      <c r="W320" s="2">
        <v>0</v>
      </c>
      <c r="X320" s="3"/>
      <c r="Y320" s="2">
        <v>0</v>
      </c>
      <c r="Z320" s="3"/>
      <c r="AA320" s="2">
        <v>0</v>
      </c>
      <c r="AB320" s="3"/>
      <c r="AC320" s="2">
        <v>0</v>
      </c>
      <c r="AD320" s="3"/>
      <c r="AE320" s="2">
        <v>0</v>
      </c>
      <c r="AF320" s="3"/>
      <c r="AG320" s="2">
        <f>ROUND(SUM(I320:AE320),5)</f>
        <v>-7426</v>
      </c>
      <c r="AH320" s="3"/>
      <c r="AI320" s="2">
        <v>-3000</v>
      </c>
      <c r="AJ320" s="3"/>
      <c r="AK320" s="13">
        <f t="shared" si="45"/>
        <v>-4426</v>
      </c>
    </row>
    <row r="321" spans="1:37" ht="15.75" thickBot="1" x14ac:dyDescent="0.3">
      <c r="A321" s="1"/>
      <c r="B321" s="1"/>
      <c r="C321" s="1"/>
      <c r="D321" s="1"/>
      <c r="E321" s="1"/>
      <c r="F321" s="1"/>
      <c r="G321" s="1"/>
      <c r="H321" s="1" t="s">
        <v>309</v>
      </c>
      <c r="I321" s="4">
        <v>0</v>
      </c>
      <c r="J321" s="3"/>
      <c r="K321" s="4">
        <v>0</v>
      </c>
      <c r="L321" s="3"/>
      <c r="M321" s="4">
        <v>0</v>
      </c>
      <c r="N321" s="3"/>
      <c r="O321" s="4">
        <v>1994.9</v>
      </c>
      <c r="P321" s="3"/>
      <c r="Q321" s="4">
        <v>7444.94</v>
      </c>
      <c r="R321" s="3"/>
      <c r="S321" s="4">
        <v>0</v>
      </c>
      <c r="T321" s="3"/>
      <c r="U321" s="4">
        <v>0</v>
      </c>
      <c r="V321" s="3"/>
      <c r="W321" s="4">
        <v>0</v>
      </c>
      <c r="X321" s="3"/>
      <c r="Y321" s="4">
        <v>0</v>
      </c>
      <c r="Z321" s="3"/>
      <c r="AA321" s="4">
        <v>0</v>
      </c>
      <c r="AB321" s="3"/>
      <c r="AC321" s="4">
        <v>0</v>
      </c>
      <c r="AD321" s="3"/>
      <c r="AE321" s="4">
        <v>0</v>
      </c>
      <c r="AF321" s="3"/>
      <c r="AG321" s="4">
        <f>ROUND(SUM(I321:AE321),5)</f>
        <v>9439.84</v>
      </c>
      <c r="AH321" s="3"/>
      <c r="AI321" s="4">
        <v>8000</v>
      </c>
      <c r="AJ321" s="3"/>
      <c r="AK321" s="23">
        <f t="shared" si="45"/>
        <v>1439.8400000000001</v>
      </c>
    </row>
    <row r="322" spans="1:37" x14ac:dyDescent="0.25">
      <c r="A322" s="1"/>
      <c r="B322" s="1"/>
      <c r="C322" s="1"/>
      <c r="D322" s="1"/>
      <c r="E322" s="1"/>
      <c r="F322" s="18"/>
      <c r="G322" s="18" t="s">
        <v>310</v>
      </c>
      <c r="H322" s="18"/>
      <c r="I322" s="19">
        <f>ROUND(SUM(I317:I321),5)</f>
        <v>-135</v>
      </c>
      <c r="J322" s="20"/>
      <c r="K322" s="19">
        <f>ROUND(SUM(K317:K321),5)</f>
        <v>-135</v>
      </c>
      <c r="L322" s="20"/>
      <c r="M322" s="19">
        <f>ROUND(SUM(M317:M321),5)</f>
        <v>-2810</v>
      </c>
      <c r="N322" s="20"/>
      <c r="O322" s="19">
        <f>ROUND(SUM(O317:O321),5)</f>
        <v>369.9</v>
      </c>
      <c r="P322" s="20"/>
      <c r="Q322" s="19">
        <f>ROUND(SUM(Q317:Q321),5)</f>
        <v>2278.94</v>
      </c>
      <c r="R322" s="20"/>
      <c r="S322" s="19">
        <f>ROUND(SUM(S317:S321),5)</f>
        <v>-1000</v>
      </c>
      <c r="T322" s="20"/>
      <c r="U322" s="19">
        <f>ROUND(SUM(U317:U321),5)</f>
        <v>-446</v>
      </c>
      <c r="V322" s="20"/>
      <c r="W322" s="19">
        <f>ROUND(SUM(W317:W321),5)</f>
        <v>-700</v>
      </c>
      <c r="X322" s="20"/>
      <c r="Y322" s="19">
        <f>ROUND(SUM(Y317:Y321),5)</f>
        <v>0</v>
      </c>
      <c r="Z322" s="20"/>
      <c r="AA322" s="19">
        <f>ROUND(SUM(AA317:AA321),5)</f>
        <v>0</v>
      </c>
      <c r="AB322" s="20"/>
      <c r="AC322" s="19">
        <f>ROUND(SUM(AC317:AC321),5)</f>
        <v>0</v>
      </c>
      <c r="AD322" s="20"/>
      <c r="AE322" s="19">
        <f>ROUND(SUM(AE317:AE321),5)</f>
        <v>0</v>
      </c>
      <c r="AF322" s="20"/>
      <c r="AG322" s="19">
        <f>ROUND(SUM(AG317:AG321),5)</f>
        <v>-2577.16</v>
      </c>
      <c r="AH322" s="3"/>
      <c r="AI322" s="2">
        <f>ROUND(SUM(AI317:AI321),5)</f>
        <v>0</v>
      </c>
      <c r="AJ322" s="3"/>
      <c r="AK322" s="13">
        <f>ROUND(SUM(AK317:AK321),5)</f>
        <v>-2577.16</v>
      </c>
    </row>
    <row r="323" spans="1:37" x14ac:dyDescent="0.25">
      <c r="A323" s="1"/>
      <c r="B323" s="1"/>
      <c r="C323" s="1"/>
      <c r="D323" s="1"/>
      <c r="E323" s="1"/>
      <c r="F323" s="1"/>
      <c r="G323" s="1" t="s">
        <v>311</v>
      </c>
      <c r="H323" s="1"/>
      <c r="I323" s="2">
        <v>0</v>
      </c>
      <c r="J323" s="3"/>
      <c r="K323" s="2">
        <v>0</v>
      </c>
      <c r="L323" s="3"/>
      <c r="M323" s="2">
        <v>0</v>
      </c>
      <c r="N323" s="3"/>
      <c r="O323" s="2">
        <v>0</v>
      </c>
      <c r="P323" s="3"/>
      <c r="Q323" s="2">
        <v>49.75</v>
      </c>
      <c r="R323" s="3"/>
      <c r="S323" s="2">
        <v>590.59</v>
      </c>
      <c r="T323" s="3"/>
      <c r="U323" s="2">
        <v>0</v>
      </c>
      <c r="V323" s="3"/>
      <c r="W323" s="2">
        <v>12.88</v>
      </c>
      <c r="X323" s="3"/>
      <c r="Y323" s="2">
        <v>0</v>
      </c>
      <c r="Z323" s="3"/>
      <c r="AA323" s="2">
        <v>0</v>
      </c>
      <c r="AB323" s="3"/>
      <c r="AC323" s="2">
        <v>0</v>
      </c>
      <c r="AD323" s="3"/>
      <c r="AE323" s="2">
        <v>0</v>
      </c>
      <c r="AF323" s="3"/>
      <c r="AG323" s="2">
        <f>ROUND(SUM(I323:AE323),5)</f>
        <v>653.22</v>
      </c>
      <c r="AH323" s="3"/>
      <c r="AI323" s="2">
        <v>7500</v>
      </c>
      <c r="AJ323" s="3"/>
      <c r="AK323" s="13">
        <f t="shared" ref="AK323:AK324" si="46">+AG323-AI323</f>
        <v>-6846.78</v>
      </c>
    </row>
    <row r="324" spans="1:37" ht="15.75" thickBot="1" x14ac:dyDescent="0.3">
      <c r="A324" s="1"/>
      <c r="B324" s="1"/>
      <c r="C324" s="1"/>
      <c r="D324" s="1"/>
      <c r="E324" s="1"/>
      <c r="F324" s="18"/>
      <c r="G324" s="18" t="s">
        <v>312</v>
      </c>
      <c r="H324" s="18"/>
      <c r="I324" s="19">
        <v>0</v>
      </c>
      <c r="J324" s="20"/>
      <c r="K324" s="19">
        <v>0</v>
      </c>
      <c r="L324" s="20"/>
      <c r="M324" s="19">
        <v>0</v>
      </c>
      <c r="N324" s="20"/>
      <c r="O324" s="19">
        <v>0</v>
      </c>
      <c r="P324" s="20"/>
      <c r="Q324" s="19">
        <v>4505</v>
      </c>
      <c r="R324" s="20"/>
      <c r="S324" s="19">
        <v>0</v>
      </c>
      <c r="T324" s="20"/>
      <c r="U324" s="19">
        <v>0</v>
      </c>
      <c r="V324" s="20"/>
      <c r="W324" s="19">
        <v>0</v>
      </c>
      <c r="X324" s="20"/>
      <c r="Y324" s="19">
        <v>0</v>
      </c>
      <c r="Z324" s="20"/>
      <c r="AA324" s="19">
        <v>0</v>
      </c>
      <c r="AB324" s="20"/>
      <c r="AC324" s="19">
        <v>0</v>
      </c>
      <c r="AD324" s="20"/>
      <c r="AE324" s="19">
        <v>0</v>
      </c>
      <c r="AF324" s="20"/>
      <c r="AG324" s="19"/>
      <c r="AH324" s="3"/>
      <c r="AI324" s="2">
        <v>0</v>
      </c>
      <c r="AJ324" s="3"/>
      <c r="AK324" s="13">
        <f t="shared" si="46"/>
        <v>0</v>
      </c>
    </row>
    <row r="325" spans="1:37" ht="15.75" thickBot="1" x14ac:dyDescent="0.3">
      <c r="A325" s="1"/>
      <c r="B325" s="1"/>
      <c r="C325" s="1"/>
      <c r="D325" s="1"/>
      <c r="E325" s="1"/>
      <c r="F325" s="1" t="s">
        <v>313</v>
      </c>
      <c r="G325" s="1"/>
      <c r="H325" s="1"/>
      <c r="I325" s="5">
        <f>ROUND(SUM(I311:I316)+SUM(I322:I324),5)</f>
        <v>1284.8499999999999</v>
      </c>
      <c r="J325" s="3"/>
      <c r="K325" s="5">
        <f>ROUND(SUM(K311:K316)+SUM(K322:K324),5)</f>
        <v>2541.64</v>
      </c>
      <c r="L325" s="3"/>
      <c r="M325" s="5">
        <f>ROUND(SUM(M311:M316)+SUM(M322:M324),5)</f>
        <v>-1015.36</v>
      </c>
      <c r="N325" s="3"/>
      <c r="O325" s="5">
        <f>ROUND(SUM(O311:O316)+SUM(O322:O324),5)</f>
        <v>20.59</v>
      </c>
      <c r="P325" s="3"/>
      <c r="Q325" s="5">
        <f>ROUND(SUM(Q311:Q316)+SUM(Q322:Q324),5)</f>
        <v>7610.23</v>
      </c>
      <c r="R325" s="3"/>
      <c r="S325" s="5">
        <f>ROUND(SUM(S311:S316)+SUM(S322:S324),5)</f>
        <v>136.61000000000001</v>
      </c>
      <c r="T325" s="3"/>
      <c r="U325" s="5">
        <f>ROUND(SUM(U311:U316)+SUM(U322:U324),5)</f>
        <v>6622.67</v>
      </c>
      <c r="V325" s="3"/>
      <c r="W325" s="5">
        <f>ROUND(SUM(W311:W316)+SUM(W322:W324),5)</f>
        <v>-595.12</v>
      </c>
      <c r="X325" s="3"/>
      <c r="Y325" s="5">
        <f>ROUND(SUM(Y311:Y316)+SUM(Y322:Y324),5)</f>
        <v>83.58</v>
      </c>
      <c r="Z325" s="3"/>
      <c r="AA325" s="5">
        <f>ROUND(SUM(AA311:AA316)+SUM(AA322:AA324),5)</f>
        <v>83.58</v>
      </c>
      <c r="AB325" s="3"/>
      <c r="AC325" s="5">
        <f>ROUND(SUM(AC311:AC316)+SUM(AC322:AC324),5)</f>
        <v>83.58</v>
      </c>
      <c r="AD325" s="3"/>
      <c r="AE325" s="5">
        <f>ROUND(SUM(AE311:AE316)+SUM(AE322:AE324),5)</f>
        <v>83.58</v>
      </c>
      <c r="AF325" s="3"/>
      <c r="AG325" s="5">
        <f>ROUND(SUM(AG311:AG316)+SUM(AG322:AG324),5)</f>
        <v>12435.43</v>
      </c>
      <c r="AH325" s="3"/>
      <c r="AI325" s="5">
        <f>ROUND(SUM(AI311:AI316)+SUM(AI322:AI324),5)</f>
        <v>25000</v>
      </c>
      <c r="AJ325" s="3"/>
      <c r="AK325" s="24">
        <f>ROUND(SUM(AK311:AK316)+SUM(AK322:AK324),5)</f>
        <v>-12564.57</v>
      </c>
    </row>
    <row r="326" spans="1:37" x14ac:dyDescent="0.25">
      <c r="A326" s="1"/>
      <c r="B326" s="1"/>
      <c r="C326" s="1"/>
      <c r="D326" s="1"/>
      <c r="E326" s="1" t="s">
        <v>314</v>
      </c>
      <c r="F326" s="1"/>
      <c r="G326" s="1"/>
      <c r="H326" s="1"/>
      <c r="I326" s="2">
        <f>ROUND(I285+I293+I301+I306+I310+I325,5)</f>
        <v>5221.84</v>
      </c>
      <c r="J326" s="3"/>
      <c r="K326" s="2">
        <f>ROUND(K285+K293+K301+K306+K310+K325,5)</f>
        <v>8787.41</v>
      </c>
      <c r="L326" s="3"/>
      <c r="M326" s="2">
        <f>ROUND(M285+M293+M301+M306+M310+M325,5)</f>
        <v>96939.56</v>
      </c>
      <c r="N326" s="3"/>
      <c r="O326" s="2">
        <f>ROUND(O285+O293+O301+O306+O310+O325,5)</f>
        <v>122230.28</v>
      </c>
      <c r="P326" s="3"/>
      <c r="Q326" s="2">
        <f>ROUND(Q285+Q293+Q301+Q306+Q310+Q325,5)</f>
        <v>125938.83</v>
      </c>
      <c r="R326" s="3"/>
      <c r="S326" s="2">
        <f>ROUND(S285+S293+S301+S306+S310+S325,5)</f>
        <v>69932.7</v>
      </c>
      <c r="T326" s="3"/>
      <c r="U326" s="2">
        <f>ROUND(U285+U293+U301+U306+U310+U325,5)</f>
        <v>9880.64</v>
      </c>
      <c r="V326" s="3"/>
      <c r="W326" s="2">
        <f>ROUND(W285+W293+W301+W306+W310+W325,5)</f>
        <v>3399.55</v>
      </c>
      <c r="X326" s="3"/>
      <c r="Y326" s="2">
        <f>ROUND(Y285+Y293+Y301+Y306+Y310+Y325,5)</f>
        <v>4414.24</v>
      </c>
      <c r="Z326" s="3"/>
      <c r="AA326" s="2">
        <f>ROUND(AA285+AA293+AA301+AA306+AA310+AA325,5)</f>
        <v>4416.24</v>
      </c>
      <c r="AB326" s="3"/>
      <c r="AC326" s="2">
        <f>ROUND(AC285+AC293+AC301+AC306+AC310+AC325,5)</f>
        <v>4416.24</v>
      </c>
      <c r="AD326" s="3"/>
      <c r="AE326" s="2">
        <f>ROUND(AE285+AE293+AE301+AE306+AE310+AE325,5)</f>
        <v>5316.9576299999999</v>
      </c>
      <c r="AF326" s="3"/>
      <c r="AG326" s="2">
        <f>ROUND(AG285+AG293+AG301+AG306+AG310+AG325,5)</f>
        <v>454060.38763000001</v>
      </c>
      <c r="AH326" s="3"/>
      <c r="AI326" s="2">
        <f>ROUND(AI285+AI293+AI301+AI306+AI310+AI325,5)</f>
        <v>436849</v>
      </c>
      <c r="AJ326" s="3"/>
      <c r="AK326" s="13">
        <f>ROUND(AK285+AK293+AK301+AK306+AK310+AK325,5)</f>
        <v>17211.387630000001</v>
      </c>
    </row>
    <row r="327" spans="1:37" x14ac:dyDescent="0.25">
      <c r="A327" s="1"/>
      <c r="B327" s="1"/>
      <c r="C327" s="1"/>
      <c r="D327" s="1"/>
      <c r="E327" s="1" t="s">
        <v>315</v>
      </c>
      <c r="F327" s="18"/>
      <c r="G327" s="18"/>
      <c r="H327" s="18"/>
      <c r="I327" s="19">
        <v>0</v>
      </c>
      <c r="J327" s="20"/>
      <c r="K327" s="19">
        <v>0</v>
      </c>
      <c r="L327" s="20"/>
      <c r="M327" s="19">
        <v>0</v>
      </c>
      <c r="N327" s="20"/>
      <c r="O327" s="19">
        <v>0</v>
      </c>
      <c r="P327" s="20"/>
      <c r="Q327" s="19">
        <v>0</v>
      </c>
      <c r="R327" s="20"/>
      <c r="S327" s="19">
        <v>0</v>
      </c>
      <c r="T327" s="20"/>
      <c r="U327" s="19">
        <v>0</v>
      </c>
      <c r="V327" s="20"/>
      <c r="W327" s="19">
        <v>0</v>
      </c>
      <c r="X327" s="20"/>
      <c r="Y327" s="19">
        <v>0</v>
      </c>
      <c r="Z327" s="20"/>
      <c r="AA327" s="19">
        <v>0</v>
      </c>
      <c r="AB327" s="20"/>
      <c r="AC327" s="19">
        <v>0</v>
      </c>
      <c r="AD327" s="20"/>
      <c r="AE327" s="19">
        <v>0</v>
      </c>
      <c r="AF327" s="20"/>
      <c r="AG327" s="19">
        <v>0</v>
      </c>
      <c r="AH327" s="3"/>
      <c r="AI327" s="2">
        <v>0</v>
      </c>
      <c r="AJ327" s="3"/>
      <c r="AK327" s="13">
        <v>0</v>
      </c>
    </row>
    <row r="328" spans="1:37" x14ac:dyDescent="0.25">
      <c r="A328" s="1"/>
      <c r="B328" s="1"/>
      <c r="C328" s="1"/>
      <c r="D328" s="1"/>
      <c r="E328" s="1" t="s">
        <v>316</v>
      </c>
      <c r="F328" s="1"/>
      <c r="G328" s="1"/>
      <c r="H328" s="1"/>
      <c r="I328" s="2"/>
      <c r="J328" s="3"/>
      <c r="K328" s="2"/>
      <c r="L328" s="3"/>
      <c r="M328" s="2"/>
      <c r="N328" s="3"/>
      <c r="O328" s="2"/>
      <c r="P328" s="3"/>
      <c r="Q328" s="2"/>
      <c r="R328" s="3"/>
      <c r="S328" s="2"/>
      <c r="T328" s="3"/>
      <c r="U328" s="2"/>
      <c r="V328" s="3"/>
      <c r="W328" s="2"/>
      <c r="X328" s="3"/>
      <c r="Y328" s="2"/>
      <c r="Z328" s="3"/>
      <c r="AA328" s="2"/>
      <c r="AB328" s="3"/>
      <c r="AC328" s="2"/>
      <c r="AD328" s="3"/>
      <c r="AE328" s="2"/>
      <c r="AF328" s="3"/>
      <c r="AG328" s="2"/>
      <c r="AH328" s="3"/>
      <c r="AI328" s="2"/>
      <c r="AJ328" s="3"/>
      <c r="AK328" s="13"/>
    </row>
    <row r="329" spans="1:37" x14ac:dyDescent="0.25">
      <c r="A329" s="1"/>
      <c r="B329" s="1"/>
      <c r="C329" s="1"/>
      <c r="D329" s="1"/>
      <c r="E329" s="1"/>
      <c r="F329" s="1" t="s">
        <v>317</v>
      </c>
      <c r="G329" s="1"/>
      <c r="H329" s="1"/>
      <c r="I329" s="2">
        <v>18919.78</v>
      </c>
      <c r="J329" s="3"/>
      <c r="K329" s="2">
        <v>27873.55</v>
      </c>
      <c r="L329" s="3"/>
      <c r="M329" s="2">
        <v>30206.51</v>
      </c>
      <c r="N329" s="3"/>
      <c r="O329" s="2">
        <v>26123.439999999999</v>
      </c>
      <c r="P329" s="3"/>
      <c r="Q329" s="2">
        <v>24892.959999999999</v>
      </c>
      <c r="R329" s="3"/>
      <c r="S329" s="2">
        <v>-1003.99</v>
      </c>
      <c r="T329" s="3"/>
      <c r="U329" s="2">
        <v>24215.54</v>
      </c>
      <c r="V329" s="3"/>
      <c r="W329" s="2">
        <v>15095.63</v>
      </c>
      <c r="X329" s="3"/>
      <c r="Y329" s="2">
        <f>+(Y6*0.03)+(Y9*0.2)</f>
        <v>2217.6413750000002</v>
      </c>
      <c r="Z329" s="3"/>
      <c r="AA329" s="2">
        <f>+(AA6*0.03)+(AA9*0.2)</f>
        <v>1225</v>
      </c>
      <c r="AB329" s="3"/>
      <c r="AC329" s="2">
        <f>+(AC6*0.03)+(AC9*0.2)</f>
        <v>1150</v>
      </c>
      <c r="AD329" s="3"/>
      <c r="AE329" s="2">
        <f>+(AE6*0.03)+(AE9*0.2)</f>
        <v>1075</v>
      </c>
      <c r="AF329" s="3"/>
      <c r="AG329" s="2">
        <f>ROUND(SUM(I329:AE329),5)</f>
        <v>171991.06138</v>
      </c>
      <c r="AH329" s="3"/>
      <c r="AI329" s="2">
        <v>149500</v>
      </c>
      <c r="AJ329" s="3"/>
      <c r="AK329" s="13">
        <f t="shared" ref="AK329:AK331" si="47">+AG329-AI329</f>
        <v>22491.061379999999</v>
      </c>
    </row>
    <row r="330" spans="1:37" x14ac:dyDescent="0.25">
      <c r="A330" s="1"/>
      <c r="B330" s="1"/>
      <c r="C330" s="1"/>
      <c r="D330" s="1"/>
      <c r="E330" s="1"/>
      <c r="F330" s="1" t="s">
        <v>318</v>
      </c>
      <c r="G330" s="1"/>
      <c r="H330" s="1"/>
      <c r="I330" s="2">
        <v>4416.3999999999996</v>
      </c>
      <c r="J330" s="3"/>
      <c r="K330" s="2">
        <v>3766.95</v>
      </c>
      <c r="L330" s="3"/>
      <c r="M330" s="2">
        <v>21217.34</v>
      </c>
      <c r="N330" s="3"/>
      <c r="O330" s="2">
        <v>31261.37</v>
      </c>
      <c r="P330" s="3"/>
      <c r="Q330" s="2">
        <v>46000.29</v>
      </c>
      <c r="R330" s="3"/>
      <c r="S330" s="2">
        <v>32550.03</v>
      </c>
      <c r="T330" s="3"/>
      <c r="U330" s="2">
        <v>28547.14</v>
      </c>
      <c r="V330" s="3"/>
      <c r="W330" s="2">
        <v>8644.9599999999991</v>
      </c>
      <c r="X330" s="3"/>
      <c r="Y330" s="2">
        <f>+Y8*0.5</f>
        <v>1525</v>
      </c>
      <c r="Z330" s="3"/>
      <c r="AA330" s="2">
        <f>+AA8*0.5</f>
        <v>1125</v>
      </c>
      <c r="AB330" s="3"/>
      <c r="AC330" s="2">
        <f>+AC8*0.5</f>
        <v>490</v>
      </c>
      <c r="AD330" s="3"/>
      <c r="AE330" s="2">
        <f>+AE8*0.5</f>
        <v>3755</v>
      </c>
      <c r="AF330" s="3"/>
      <c r="AG330" s="2">
        <f>ROUND(SUM(I330:AE330),5)</f>
        <v>183299.48</v>
      </c>
      <c r="AH330" s="3"/>
      <c r="AI330" s="2">
        <v>196250</v>
      </c>
      <c r="AJ330" s="3"/>
      <c r="AK330" s="13">
        <f t="shared" si="47"/>
        <v>-12950.51999999999</v>
      </c>
    </row>
    <row r="331" spans="1:37" ht="15.75" thickBot="1" x14ac:dyDescent="0.3">
      <c r="A331" s="1"/>
      <c r="B331" s="1"/>
      <c r="C331" s="1"/>
      <c r="D331" s="1"/>
      <c r="E331" s="1"/>
      <c r="F331" s="1" t="s">
        <v>319</v>
      </c>
      <c r="G331" s="1"/>
      <c r="H331" s="1"/>
      <c r="I331" s="2">
        <v>2850</v>
      </c>
      <c r="J331" s="3"/>
      <c r="K331" s="2">
        <v>2839.5</v>
      </c>
      <c r="L331" s="3"/>
      <c r="M331" s="2">
        <v>8767.2900000000009</v>
      </c>
      <c r="N331" s="3"/>
      <c r="O331" s="2">
        <v>3023.63</v>
      </c>
      <c r="P331" s="3"/>
      <c r="Q331" s="2">
        <v>3101.93</v>
      </c>
      <c r="R331" s="3"/>
      <c r="S331" s="2">
        <v>2376</v>
      </c>
      <c r="T331" s="3"/>
      <c r="U331" s="2">
        <v>3349.43</v>
      </c>
      <c r="V331" s="3"/>
      <c r="W331" s="2">
        <v>3924.23</v>
      </c>
      <c r="X331" s="3"/>
      <c r="Y331" s="2">
        <f>+Y6*0.05</f>
        <v>701.10562500000003</v>
      </c>
      <c r="Z331" s="3"/>
      <c r="AA331" s="2">
        <f>+AA6*0.05</f>
        <v>375</v>
      </c>
      <c r="AB331" s="3"/>
      <c r="AC331" s="2">
        <f>+AC6*0.05</f>
        <v>250</v>
      </c>
      <c r="AD331" s="3"/>
      <c r="AE331" s="2">
        <f>+AE6*0.05</f>
        <v>125</v>
      </c>
      <c r="AF331" s="3"/>
      <c r="AG331" s="2">
        <f>ROUND(SUM(I331:AE331),5)</f>
        <v>31683.11563</v>
      </c>
      <c r="AH331" s="3"/>
      <c r="AI331" s="2">
        <v>35000</v>
      </c>
      <c r="AJ331" s="3"/>
      <c r="AK331" s="13">
        <f t="shared" si="47"/>
        <v>-3316.8843699999998</v>
      </c>
    </row>
    <row r="332" spans="1:37" ht="15.75" thickBot="1" x14ac:dyDescent="0.3">
      <c r="A332" s="1"/>
      <c r="B332" s="1"/>
      <c r="C332" s="1"/>
      <c r="D332" s="1"/>
      <c r="E332" s="1" t="s">
        <v>320</v>
      </c>
      <c r="F332" s="1"/>
      <c r="G332" s="1"/>
      <c r="H332" s="1"/>
      <c r="I332" s="6">
        <f>ROUND(SUM(I328:I331),5)</f>
        <v>26186.18</v>
      </c>
      <c r="J332" s="3"/>
      <c r="K332" s="6">
        <f>ROUND(SUM(K328:K331),5)</f>
        <v>34480</v>
      </c>
      <c r="L332" s="3"/>
      <c r="M332" s="6">
        <f>ROUND(SUM(M328:M331),5)</f>
        <v>60191.14</v>
      </c>
      <c r="N332" s="3"/>
      <c r="O332" s="6">
        <f>ROUND(SUM(O328:O331),5)</f>
        <v>60408.44</v>
      </c>
      <c r="P332" s="3"/>
      <c r="Q332" s="6">
        <f>ROUND(SUM(Q328:Q331),5)</f>
        <v>73995.179999999993</v>
      </c>
      <c r="R332" s="3"/>
      <c r="S332" s="6">
        <f>ROUND(SUM(S328:S331),5)</f>
        <v>33922.04</v>
      </c>
      <c r="T332" s="3"/>
      <c r="U332" s="6">
        <f>ROUND(SUM(U328:U331),5)</f>
        <v>56112.11</v>
      </c>
      <c r="V332" s="3"/>
      <c r="W332" s="6">
        <f>ROUND(SUM(W328:W331),5)</f>
        <v>27664.82</v>
      </c>
      <c r="X332" s="3"/>
      <c r="Y332" s="6">
        <f>ROUND(SUM(Y328:Y331),5)</f>
        <v>4443.7470000000003</v>
      </c>
      <c r="Z332" s="3"/>
      <c r="AA332" s="6">
        <f>ROUND(SUM(AA328:AA331),5)</f>
        <v>2725</v>
      </c>
      <c r="AB332" s="3"/>
      <c r="AC332" s="6">
        <f>ROUND(SUM(AC328:AC331),5)</f>
        <v>1890</v>
      </c>
      <c r="AD332" s="3"/>
      <c r="AE332" s="6">
        <f>ROUND(SUM(AE328:AE331),5)</f>
        <v>4955</v>
      </c>
      <c r="AF332" s="3"/>
      <c r="AG332" s="6">
        <f>ROUND(SUM(AG328:AG331),5)</f>
        <v>386973.65701000002</v>
      </c>
      <c r="AH332" s="3"/>
      <c r="AI332" s="6">
        <f>ROUND(SUM(AI328:AI331),5)</f>
        <v>380750</v>
      </c>
      <c r="AJ332" s="3"/>
      <c r="AK332" s="25">
        <f>ROUND(SUM(AK328:AK331),5)</f>
        <v>6223.6570099999999</v>
      </c>
    </row>
    <row r="333" spans="1:37" ht="15.75" thickBot="1" x14ac:dyDescent="0.3">
      <c r="A333" s="1"/>
      <c r="B333" s="1"/>
      <c r="C333" s="1"/>
      <c r="D333" s="1" t="s">
        <v>321</v>
      </c>
      <c r="E333" s="1"/>
      <c r="F333" s="1"/>
      <c r="G333" s="1"/>
      <c r="H333" s="1"/>
      <c r="I333" s="5">
        <f>ROUND(I64+I102+I137+I190+I218+I250+I270+I284+SUM(I326:I327)+I332,5)</f>
        <v>300922.21999999997</v>
      </c>
      <c r="J333" s="3"/>
      <c r="K333" s="5">
        <f>ROUND(K64+K102+K137+K190+K218+K250+K270+K284+SUM(K326:K327)+K332,5)</f>
        <v>283030.98</v>
      </c>
      <c r="L333" s="3"/>
      <c r="M333" s="5">
        <f>ROUND(M64+M102+M137+M190+M218+M250+M270+M284+SUM(M326:M327)+M332,5)</f>
        <v>487918.43</v>
      </c>
      <c r="N333" s="3"/>
      <c r="O333" s="5">
        <f>ROUND(O64+O102+O137+O190+O218+O250+O270+O284+SUM(O326:O327)+O332,5)</f>
        <v>486129.24</v>
      </c>
      <c r="P333" s="3"/>
      <c r="Q333" s="5">
        <f>ROUND(Q64+Q102+Q137+Q190+Q218+Q250+Q270+Q284+SUM(Q326:Q327)+Q332,5)</f>
        <v>559906.54</v>
      </c>
      <c r="R333" s="3"/>
      <c r="S333" s="5">
        <f>ROUND(S64+S102+S137+S190+S218+S250+S270+S284+SUM(S326:S327)+S332,5)</f>
        <v>544014.03</v>
      </c>
      <c r="T333" s="3"/>
      <c r="U333" s="5">
        <f>ROUND(U64+U102+U137+U190+U218+U250+U270+U284+SUM(U326:U327)+U332,5)</f>
        <v>395367.29</v>
      </c>
      <c r="V333" s="3"/>
      <c r="W333" s="5">
        <f>ROUND(W64+W102+W137+W190+W218+W250+W270+W284+SUM(W326:W327)+W332,5)</f>
        <v>277932.07</v>
      </c>
      <c r="X333" s="3"/>
      <c r="Y333" s="5">
        <f>ROUND(Y64+Y102+Y137+Y190+Y218+Y250+Y270+Y284+SUM(Y326:Y327)+Y332,5)</f>
        <v>284616.09974999999</v>
      </c>
      <c r="Z333" s="3"/>
      <c r="AA333" s="5">
        <f>ROUND(AA64+AA102+AA137+AA190+AA218+AA250+AA270+AA284+SUM(AA326:AA327)+AA332,5)</f>
        <v>311996.18024999998</v>
      </c>
      <c r="AB333" s="3"/>
      <c r="AC333" s="5">
        <f>ROUND(AC64+AC102+AC137+AC190+AC218+AC250+AC270+AC284+SUM(AC326:AC327)+AC332,5)</f>
        <v>324592.58525</v>
      </c>
      <c r="AD333" s="3"/>
      <c r="AE333" s="5">
        <f>ROUND(AE64+AE102+AE137+AE190+AE218+AE250+AE270+AE284+SUM(AE326:AE327)+AE332,5)</f>
        <v>436894.72051000001</v>
      </c>
      <c r="AF333" s="3"/>
      <c r="AG333" s="5">
        <f>ROUND(AG64+AG102+AG137+AG190+AG218+AG250+AG270+AG284+SUM(AG326:AG327)+AG332,5)</f>
        <v>4630865.8957700003</v>
      </c>
      <c r="AH333" s="3"/>
      <c r="AI333" s="5">
        <f>ROUND(AI64+AI102+AI137+AI190+AI218+AI250+AI270+AI284+SUM(AI326:AI327)+AI332,5)</f>
        <v>4374493</v>
      </c>
      <c r="AJ333" s="3"/>
      <c r="AK333" s="24">
        <f>ROUND(AK64+AK102+AK137+AK190+AK218+AK250+AK270+AK284+SUM(AK326:AK327)+AK332,5)</f>
        <v>256372.89577</v>
      </c>
    </row>
    <row r="334" spans="1:37" x14ac:dyDescent="0.25">
      <c r="A334" s="1"/>
      <c r="B334" s="1" t="s">
        <v>322</v>
      </c>
      <c r="C334" s="1"/>
      <c r="D334" s="1"/>
      <c r="E334" s="1"/>
      <c r="F334" s="1"/>
      <c r="G334" s="1"/>
      <c r="H334" s="1"/>
      <c r="I334" s="2">
        <f>ROUND(I2+I63-I333,5)</f>
        <v>30657.73</v>
      </c>
      <c r="J334" s="3"/>
      <c r="K334" s="2">
        <f>ROUND(K2+K63-K333,5)</f>
        <v>209441.91</v>
      </c>
      <c r="L334" s="3"/>
      <c r="M334" s="2">
        <f>ROUND(M2+M63-M333,5)</f>
        <v>62162.21</v>
      </c>
      <c r="N334" s="3"/>
      <c r="O334" s="2">
        <f>ROUND(O2+O63-O333,5)</f>
        <v>97176.53</v>
      </c>
      <c r="P334" s="3"/>
      <c r="Q334" s="2">
        <f>ROUND(Q2+Q63-Q333,5)</f>
        <v>112068.67</v>
      </c>
      <c r="R334" s="3"/>
      <c r="S334" s="2">
        <f>ROUND(S2+S63-S333,5)</f>
        <v>-38652.26</v>
      </c>
      <c r="T334" s="3"/>
      <c r="U334" s="2">
        <f>ROUND(U2+U63-U333,5)</f>
        <v>537056.26</v>
      </c>
      <c r="V334" s="3"/>
      <c r="W334" s="2">
        <f>ROUND(W2+W63-W333,5)</f>
        <v>62335</v>
      </c>
      <c r="X334" s="3"/>
      <c r="Y334" s="2">
        <f>ROUND(Y2+Y63-Y333,5)</f>
        <v>-244692.23725000001</v>
      </c>
      <c r="Z334" s="3"/>
      <c r="AA334" s="2">
        <f>ROUND(AA2+AA63-AA333,5)</f>
        <v>-237678.18025</v>
      </c>
      <c r="AB334" s="3"/>
      <c r="AC334" s="2">
        <f>ROUND(AC2+AC63-AC333,5)</f>
        <v>-154044.58525</v>
      </c>
      <c r="AD334" s="3"/>
      <c r="AE334" s="2">
        <f>ROUND(AE2+AE63-AE333,5)</f>
        <v>-412316.72051000001</v>
      </c>
      <c r="AF334" s="3"/>
      <c r="AG334" s="2">
        <f>ROUND(AG2+AG63-AG333,5)</f>
        <v>55498.736729999997</v>
      </c>
      <c r="AH334" s="3"/>
      <c r="AI334" s="2">
        <f>ROUND(AI2+AI63-AI333,5)</f>
        <v>89507</v>
      </c>
      <c r="AJ334" s="3"/>
      <c r="AK334" s="13">
        <f>ROUND(AK2+AK63-AK333,5)</f>
        <v>-34008.263270000003</v>
      </c>
    </row>
    <row r="335" spans="1:37" x14ac:dyDescent="0.25">
      <c r="A335" s="1"/>
      <c r="B335" s="1" t="s">
        <v>323</v>
      </c>
      <c r="C335" s="1"/>
      <c r="D335" s="1"/>
      <c r="E335" s="1"/>
      <c r="F335" s="1"/>
      <c r="G335" s="1"/>
      <c r="H335" s="1"/>
      <c r="I335" s="2"/>
      <c r="J335" s="3"/>
      <c r="K335" s="2"/>
      <c r="L335" s="3"/>
      <c r="M335" s="2"/>
      <c r="N335" s="3"/>
      <c r="O335" s="2"/>
      <c r="P335" s="3"/>
      <c r="Q335" s="2"/>
      <c r="R335" s="3"/>
      <c r="S335" s="2"/>
      <c r="T335" s="3"/>
      <c r="U335" s="2"/>
      <c r="V335" s="3"/>
      <c r="W335" s="2"/>
      <c r="X335" s="3"/>
      <c r="Y335" s="2"/>
      <c r="Z335" s="3"/>
      <c r="AA335" s="2"/>
      <c r="AB335" s="3"/>
      <c r="AC335" s="2"/>
      <c r="AD335" s="3"/>
      <c r="AE335" s="2"/>
      <c r="AF335" s="3"/>
      <c r="AG335" s="2"/>
      <c r="AH335" s="3"/>
      <c r="AI335" s="2"/>
      <c r="AJ335" s="3"/>
      <c r="AK335" s="13"/>
    </row>
    <row r="336" spans="1:37" x14ac:dyDescent="0.25">
      <c r="A336" s="1"/>
      <c r="B336" s="1"/>
      <c r="C336" s="1" t="s">
        <v>324</v>
      </c>
      <c r="D336" s="1"/>
      <c r="E336" s="1"/>
      <c r="F336" s="1"/>
      <c r="G336" s="1"/>
      <c r="H336" s="1"/>
      <c r="I336" s="2"/>
      <c r="J336" s="3"/>
      <c r="K336" s="2"/>
      <c r="L336" s="3"/>
      <c r="M336" s="2"/>
      <c r="N336" s="3"/>
      <c r="O336" s="2"/>
      <c r="P336" s="3"/>
      <c r="Q336" s="2"/>
      <c r="R336" s="3"/>
      <c r="S336" s="2"/>
      <c r="T336" s="3"/>
      <c r="U336" s="2"/>
      <c r="V336" s="3"/>
      <c r="W336" s="2"/>
      <c r="X336" s="3"/>
      <c r="Y336" s="2"/>
      <c r="Z336" s="3"/>
      <c r="AA336" s="2"/>
      <c r="AB336" s="3"/>
      <c r="AC336" s="2"/>
      <c r="AD336" s="3"/>
      <c r="AE336" s="2"/>
      <c r="AF336" s="3"/>
      <c r="AG336" s="2"/>
      <c r="AH336" s="3"/>
      <c r="AI336" s="2"/>
      <c r="AJ336" s="3"/>
      <c r="AK336" s="13"/>
    </row>
    <row r="337" spans="1:37" x14ac:dyDescent="0.25">
      <c r="A337" s="1"/>
      <c r="B337" s="1"/>
      <c r="C337" s="1"/>
      <c r="D337" s="1" t="s">
        <v>325</v>
      </c>
      <c r="E337" s="1"/>
      <c r="F337" s="18"/>
      <c r="G337" s="18"/>
      <c r="H337" s="18"/>
      <c r="I337" s="19">
        <v>144294</v>
      </c>
      <c r="J337" s="20"/>
      <c r="K337" s="19">
        <v>0</v>
      </c>
      <c r="L337" s="20"/>
      <c r="M337" s="19">
        <v>85168</v>
      </c>
      <c r="N337" s="20"/>
      <c r="O337" s="19">
        <v>550</v>
      </c>
      <c r="P337" s="20"/>
      <c r="Q337" s="19">
        <v>0</v>
      </c>
      <c r="R337" s="20"/>
      <c r="S337" s="19">
        <v>0</v>
      </c>
      <c r="T337" s="20"/>
      <c r="U337" s="19">
        <v>0</v>
      </c>
      <c r="V337" s="20"/>
      <c r="W337" s="19">
        <v>0</v>
      </c>
      <c r="X337" s="20"/>
      <c r="Y337" s="19">
        <v>0</v>
      </c>
      <c r="Z337" s="20"/>
      <c r="AA337" s="19">
        <v>0</v>
      </c>
      <c r="AB337" s="20"/>
      <c r="AC337" s="19">
        <v>0</v>
      </c>
      <c r="AD337" s="20"/>
      <c r="AE337" s="19">
        <v>0</v>
      </c>
      <c r="AF337" s="20"/>
      <c r="AG337" s="19"/>
      <c r="AH337" s="3"/>
      <c r="AI337" s="2">
        <v>0</v>
      </c>
      <c r="AJ337" s="3"/>
      <c r="AK337" s="13">
        <f t="shared" ref="AK337:AK341" si="48">+AG337-AI337</f>
        <v>0</v>
      </c>
    </row>
    <row r="338" spans="1:37" x14ac:dyDescent="0.25">
      <c r="A338" s="1"/>
      <c r="B338" s="1"/>
      <c r="C338" s="1"/>
      <c r="D338" s="1" t="s">
        <v>326</v>
      </c>
      <c r="E338" s="1"/>
      <c r="F338" s="18"/>
      <c r="G338" s="18"/>
      <c r="H338" s="18"/>
      <c r="I338" s="19">
        <v>0</v>
      </c>
      <c r="J338" s="20"/>
      <c r="K338" s="19">
        <v>-8212.5</v>
      </c>
      <c r="L338" s="20"/>
      <c r="M338" s="19">
        <v>0</v>
      </c>
      <c r="N338" s="20"/>
      <c r="O338" s="19">
        <v>472.45</v>
      </c>
      <c r="P338" s="20"/>
      <c r="Q338" s="19">
        <v>100</v>
      </c>
      <c r="R338" s="20"/>
      <c r="S338" s="19">
        <v>2407.5</v>
      </c>
      <c r="T338" s="20"/>
      <c r="U338" s="19">
        <v>0</v>
      </c>
      <c r="V338" s="20"/>
      <c r="W338" s="19">
        <v>0</v>
      </c>
      <c r="X338" s="20"/>
      <c r="Y338" s="19">
        <v>0</v>
      </c>
      <c r="Z338" s="20"/>
      <c r="AA338" s="19">
        <v>0</v>
      </c>
      <c r="AB338" s="20"/>
      <c r="AC338" s="19">
        <v>0</v>
      </c>
      <c r="AD338" s="20"/>
      <c r="AE338" s="19">
        <v>0</v>
      </c>
      <c r="AF338" s="20"/>
      <c r="AG338" s="19"/>
      <c r="AH338" s="3"/>
      <c r="AI338" s="2">
        <v>0</v>
      </c>
      <c r="AJ338" s="3"/>
      <c r="AK338" s="13">
        <f t="shared" si="48"/>
        <v>0</v>
      </c>
    </row>
    <row r="339" spans="1:37" x14ac:dyDescent="0.25">
      <c r="A339" s="1"/>
      <c r="B339" s="1"/>
      <c r="C339" s="1"/>
      <c r="D339" s="1" t="s">
        <v>327</v>
      </c>
      <c r="E339" s="1"/>
      <c r="F339" s="18"/>
      <c r="G339" s="18"/>
      <c r="H339" s="18"/>
      <c r="I339" s="19">
        <v>-26460</v>
      </c>
      <c r="J339" s="20"/>
      <c r="K339" s="19">
        <v>0</v>
      </c>
      <c r="L339" s="20"/>
      <c r="M339" s="19">
        <v>0</v>
      </c>
      <c r="N339" s="20"/>
      <c r="O339" s="19">
        <v>0</v>
      </c>
      <c r="P339" s="20"/>
      <c r="Q339" s="19">
        <v>0</v>
      </c>
      <c r="R339" s="20"/>
      <c r="S339" s="19">
        <v>-36064</v>
      </c>
      <c r="T339" s="20"/>
      <c r="U339" s="19">
        <v>0</v>
      </c>
      <c r="V339" s="20"/>
      <c r="W339" s="19">
        <v>0</v>
      </c>
      <c r="X339" s="20"/>
      <c r="Y339" s="19">
        <v>0</v>
      </c>
      <c r="Z339" s="20"/>
      <c r="AA339" s="19">
        <v>0</v>
      </c>
      <c r="AB339" s="20"/>
      <c r="AC339" s="19">
        <v>0</v>
      </c>
      <c r="AD339" s="20"/>
      <c r="AE339" s="19">
        <v>0</v>
      </c>
      <c r="AF339" s="20"/>
      <c r="AG339" s="19"/>
      <c r="AH339" s="3"/>
      <c r="AI339" s="2">
        <v>0</v>
      </c>
      <c r="AJ339" s="3"/>
      <c r="AK339" s="13">
        <f t="shared" si="48"/>
        <v>0</v>
      </c>
    </row>
    <row r="340" spans="1:37" x14ac:dyDescent="0.25">
      <c r="A340" s="1"/>
      <c r="B340" s="1"/>
      <c r="C340" s="1"/>
      <c r="D340" s="1" t="s">
        <v>328</v>
      </c>
      <c r="E340" s="1"/>
      <c r="F340" s="18"/>
      <c r="G340" s="18"/>
      <c r="H340" s="18"/>
      <c r="I340" s="19">
        <v>18375.96</v>
      </c>
      <c r="J340" s="20"/>
      <c r="K340" s="19">
        <v>16884</v>
      </c>
      <c r="L340" s="20"/>
      <c r="M340" s="19">
        <v>17150.78</v>
      </c>
      <c r="N340" s="20"/>
      <c r="O340" s="19">
        <v>18106.12</v>
      </c>
      <c r="P340" s="20"/>
      <c r="Q340" s="19">
        <v>18116.28</v>
      </c>
      <c r="R340" s="20"/>
      <c r="S340" s="19">
        <v>22034.03</v>
      </c>
      <c r="T340" s="20"/>
      <c r="U340" s="19">
        <v>22221.53</v>
      </c>
      <c r="V340" s="20"/>
      <c r="W340" s="19">
        <v>22127.78</v>
      </c>
      <c r="X340" s="20"/>
      <c r="Y340" s="19">
        <v>23000</v>
      </c>
      <c r="Z340" s="20"/>
      <c r="AA340" s="19">
        <v>23000</v>
      </c>
      <c r="AB340" s="20"/>
      <c r="AC340" s="19">
        <v>23000</v>
      </c>
      <c r="AD340" s="20"/>
      <c r="AE340" s="19">
        <v>23000</v>
      </c>
      <c r="AF340" s="20"/>
      <c r="AG340" s="19"/>
      <c r="AH340" s="3"/>
      <c r="AI340" s="2">
        <v>0</v>
      </c>
      <c r="AJ340" s="3"/>
      <c r="AK340" s="13">
        <f t="shared" si="48"/>
        <v>0</v>
      </c>
    </row>
    <row r="341" spans="1:37" ht="15.75" thickBot="1" x14ac:dyDescent="0.3">
      <c r="A341" s="1"/>
      <c r="B341" s="1"/>
      <c r="C341" s="1"/>
      <c r="D341" s="1" t="s">
        <v>329</v>
      </c>
      <c r="E341" s="1"/>
      <c r="F341" s="18"/>
      <c r="G341" s="18"/>
      <c r="H341" s="18"/>
      <c r="I341" s="19">
        <v>0</v>
      </c>
      <c r="J341" s="20"/>
      <c r="K341" s="19">
        <v>0</v>
      </c>
      <c r="L341" s="20"/>
      <c r="M341" s="19">
        <v>0</v>
      </c>
      <c r="N341" s="20"/>
      <c r="O341" s="19">
        <v>-2</v>
      </c>
      <c r="P341" s="20"/>
      <c r="Q341" s="19">
        <v>0</v>
      </c>
      <c r="R341" s="20"/>
      <c r="S341" s="19">
        <v>0</v>
      </c>
      <c r="T341" s="20"/>
      <c r="U341" s="19">
        <v>0</v>
      </c>
      <c r="V341" s="20"/>
      <c r="W341" s="19">
        <v>0</v>
      </c>
      <c r="X341" s="20"/>
      <c r="Y341" s="19">
        <v>0</v>
      </c>
      <c r="Z341" s="20"/>
      <c r="AA341" s="19">
        <v>0</v>
      </c>
      <c r="AB341" s="20"/>
      <c r="AC341" s="19">
        <v>0</v>
      </c>
      <c r="AD341" s="20"/>
      <c r="AE341" s="19">
        <v>0</v>
      </c>
      <c r="AF341" s="20"/>
      <c r="AG341" s="19"/>
      <c r="AH341" s="3"/>
      <c r="AI341" s="2">
        <v>0</v>
      </c>
      <c r="AJ341" s="3"/>
      <c r="AK341" s="13">
        <f t="shared" si="48"/>
        <v>0</v>
      </c>
    </row>
    <row r="342" spans="1:37" ht="15.75" thickBot="1" x14ac:dyDescent="0.3">
      <c r="A342" s="1"/>
      <c r="B342" s="1"/>
      <c r="C342" s="1" t="s">
        <v>330</v>
      </c>
      <c r="D342" s="1"/>
      <c r="E342" s="1"/>
      <c r="F342" s="1"/>
      <c r="G342" s="1"/>
      <c r="H342" s="1"/>
      <c r="I342" s="6">
        <f>ROUND(SUM(I336:I341),5)</f>
        <v>136209.96</v>
      </c>
      <c r="J342" s="3"/>
      <c r="K342" s="6">
        <f>ROUND(SUM(K336:K341),5)</f>
        <v>8671.5</v>
      </c>
      <c r="L342" s="3"/>
      <c r="M342" s="6">
        <f>ROUND(SUM(M336:M341),5)</f>
        <v>102318.78</v>
      </c>
      <c r="N342" s="3"/>
      <c r="O342" s="6">
        <f>ROUND(SUM(O336:O341),5)</f>
        <v>19126.57</v>
      </c>
      <c r="P342" s="3"/>
      <c r="Q342" s="6">
        <f>ROUND(SUM(Q336:Q341),5)</f>
        <v>18216.28</v>
      </c>
      <c r="R342" s="3"/>
      <c r="S342" s="6">
        <f>ROUND(SUM(S336:S341),5)</f>
        <v>-11622.47</v>
      </c>
      <c r="T342" s="3"/>
      <c r="U342" s="6">
        <f>ROUND(SUM(U336:U341),5)</f>
        <v>22221.53</v>
      </c>
      <c r="V342" s="3"/>
      <c r="W342" s="6">
        <f>ROUND(SUM(W336:W341),5)</f>
        <v>22127.78</v>
      </c>
      <c r="X342" s="3"/>
      <c r="Y342" s="6">
        <f>ROUND(SUM(Y336:Y341),5)</f>
        <v>23000</v>
      </c>
      <c r="Z342" s="3"/>
      <c r="AA342" s="6">
        <f>ROUND(SUM(AA336:AA341),5)</f>
        <v>23000</v>
      </c>
      <c r="AB342" s="3"/>
      <c r="AC342" s="6">
        <f>ROUND(SUM(AC336:AC341),5)</f>
        <v>23000</v>
      </c>
      <c r="AD342" s="3"/>
      <c r="AE342" s="6">
        <f>ROUND(SUM(AE336:AE341),5)</f>
        <v>23000</v>
      </c>
      <c r="AF342" s="3"/>
      <c r="AG342" s="6">
        <f>ROUND(SUM(AG336:AG341),5)</f>
        <v>0</v>
      </c>
      <c r="AH342" s="3"/>
      <c r="AI342" s="6">
        <f>ROUND(SUM(AI336:AI341),5)</f>
        <v>0</v>
      </c>
      <c r="AJ342" s="3"/>
      <c r="AK342" s="25">
        <f>ROUND(SUM(AK336:AK341),5)</f>
        <v>0</v>
      </c>
    </row>
    <row r="343" spans="1:37" ht="15.75" thickBot="1" x14ac:dyDescent="0.3">
      <c r="A343" s="1"/>
      <c r="B343" s="1" t="s">
        <v>331</v>
      </c>
      <c r="C343" s="1"/>
      <c r="D343" s="1"/>
      <c r="E343" s="1"/>
      <c r="F343" s="1"/>
      <c r="G343" s="1"/>
      <c r="H343" s="1"/>
      <c r="I343" s="6">
        <f>ROUND(I335-I342,5)</f>
        <v>-136209.96</v>
      </c>
      <c r="J343" s="3"/>
      <c r="K343" s="6">
        <f>ROUND(K335-K342,5)</f>
        <v>-8671.5</v>
      </c>
      <c r="L343" s="3"/>
      <c r="M343" s="6">
        <f>ROUND(M335-M342,5)</f>
        <v>-102318.78</v>
      </c>
      <c r="N343" s="3"/>
      <c r="O343" s="6">
        <f>ROUND(O335-O342,5)</f>
        <v>-19126.57</v>
      </c>
      <c r="P343" s="3"/>
      <c r="Q343" s="6">
        <f>ROUND(Q335-Q342,5)</f>
        <v>-18216.28</v>
      </c>
      <c r="R343" s="3"/>
      <c r="S343" s="6">
        <f>ROUND(S335-S342,5)</f>
        <v>11622.47</v>
      </c>
      <c r="T343" s="3"/>
      <c r="U343" s="6">
        <f>ROUND(U335-U342,5)</f>
        <v>-22221.53</v>
      </c>
      <c r="V343" s="3"/>
      <c r="W343" s="6">
        <f>ROUND(W335-W342,5)</f>
        <v>-22127.78</v>
      </c>
      <c r="X343" s="3"/>
      <c r="Y343" s="6">
        <f>ROUND(Y335-Y342,5)</f>
        <v>-23000</v>
      </c>
      <c r="Z343" s="3"/>
      <c r="AA343" s="6">
        <f>ROUND(AA335-AA342,5)</f>
        <v>-23000</v>
      </c>
      <c r="AB343" s="3"/>
      <c r="AC343" s="6">
        <f>ROUND(AC335-AC342,5)</f>
        <v>-23000</v>
      </c>
      <c r="AD343" s="3"/>
      <c r="AE343" s="6">
        <f>ROUND(AE335-AE342,5)</f>
        <v>-23000</v>
      </c>
      <c r="AF343" s="3"/>
      <c r="AG343" s="6">
        <f>ROUND(AG335-AG342,5)</f>
        <v>0</v>
      </c>
      <c r="AH343" s="3"/>
      <c r="AI343" s="6">
        <f>ROUND(AI335-AI342,5)</f>
        <v>0</v>
      </c>
      <c r="AJ343" s="3"/>
      <c r="AK343" s="25">
        <f>ROUND(AK335-AK342,5)</f>
        <v>0</v>
      </c>
    </row>
    <row r="344" spans="1:37" ht="15.75" thickBot="1" x14ac:dyDescent="0.3">
      <c r="A344" s="1" t="s">
        <v>332</v>
      </c>
      <c r="B344" s="1"/>
      <c r="C344" s="1"/>
      <c r="D344" s="1"/>
      <c r="E344" s="1"/>
      <c r="F344" s="1"/>
      <c r="G344" s="1"/>
      <c r="H344" s="1"/>
      <c r="I344" s="7">
        <f>ROUND(I334+I343,5)</f>
        <v>-105552.23</v>
      </c>
      <c r="J344" s="1"/>
      <c r="K344" s="7">
        <f>ROUND(K334+K343,5)</f>
        <v>200770.41</v>
      </c>
      <c r="L344" s="1"/>
      <c r="M344" s="7">
        <f>ROUND(M334+M343,5)</f>
        <v>-40156.57</v>
      </c>
      <c r="N344" s="1"/>
      <c r="O344" s="7">
        <f>ROUND(O334+O343,5)</f>
        <v>78049.960000000006</v>
      </c>
      <c r="P344" s="1"/>
      <c r="Q344" s="7">
        <f>ROUND(Q334+Q343,5)</f>
        <v>93852.39</v>
      </c>
      <c r="R344" s="1"/>
      <c r="S344" s="7">
        <f>ROUND(S334+S343,5)</f>
        <v>-27029.79</v>
      </c>
      <c r="T344" s="1"/>
      <c r="U344" s="7">
        <f>ROUND(U334+U343,5)</f>
        <v>514834.73</v>
      </c>
      <c r="V344" s="1"/>
      <c r="W344" s="7">
        <f>ROUND(W334+W343,5)</f>
        <v>40207.22</v>
      </c>
      <c r="X344" s="1"/>
      <c r="Y344" s="7">
        <f>ROUND(Y334+Y343,5)</f>
        <v>-267692.23725000001</v>
      </c>
      <c r="Z344" s="1"/>
      <c r="AA344" s="7">
        <f>ROUND(AA334+AA343,5)</f>
        <v>-260678.18025</v>
      </c>
      <c r="AB344" s="1"/>
      <c r="AC344" s="7">
        <f>ROUND(AC334+AC343,5)</f>
        <v>-177044.58525</v>
      </c>
      <c r="AD344" s="1"/>
      <c r="AE344" s="7">
        <f>ROUND(AE334+AE343,5)</f>
        <v>-435316.72051000001</v>
      </c>
      <c r="AF344" s="1"/>
      <c r="AG344" s="7">
        <f>ROUND(AG334+AG343,5)</f>
        <v>55498.736729999997</v>
      </c>
      <c r="AH344" s="1"/>
      <c r="AI344" s="7">
        <f>ROUND(AI334+AI343,5)</f>
        <v>89507</v>
      </c>
      <c r="AJ344" s="1"/>
      <c r="AK344" s="28">
        <f>ROUND(AK334+AK343,5)</f>
        <v>-34008.263270000003</v>
      </c>
    </row>
    <row r="345" spans="1:37" s="8" customFormat="1" ht="15.75" thickTop="1" x14ac:dyDescent="0.25"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CEB58-55AA-49CE-9935-0594BE379C3E}">
  <dimension ref="A1:H13"/>
  <sheetViews>
    <sheetView zoomScale="130" zoomScaleNormal="130" workbookViewId="0">
      <selection activeCell="F24" sqref="F24"/>
    </sheetView>
  </sheetViews>
  <sheetFormatPr defaultRowHeight="11.25" x14ac:dyDescent="0.2"/>
  <cols>
    <col min="1" max="1" width="33.42578125" style="45" bestFit="1" customWidth="1"/>
    <col min="2" max="2" width="9.85546875" style="29" bestFit="1" customWidth="1"/>
    <col min="3" max="3" width="2.28515625" style="29" customWidth="1"/>
    <col min="4" max="4" width="9.85546875" style="29" bestFit="1" customWidth="1"/>
    <col min="5" max="5" width="2.28515625" style="29" customWidth="1"/>
    <col min="6" max="6" width="11.85546875" style="51" bestFit="1" customWidth="1"/>
    <col min="7" max="7" width="2.28515625" style="29" customWidth="1"/>
    <col min="8" max="8" width="55.42578125" style="48" customWidth="1"/>
    <col min="9" max="16384" width="9.140625" style="29"/>
  </cols>
  <sheetData>
    <row r="1" spans="1:8" s="47" customFormat="1" ht="12" thickBot="1" x14ac:dyDescent="0.25">
      <c r="A1" s="41"/>
      <c r="B1" s="42" t="s">
        <v>12</v>
      </c>
      <c r="C1" s="46"/>
      <c r="D1" s="42" t="s">
        <v>344</v>
      </c>
      <c r="E1" s="46"/>
      <c r="F1" s="43" t="s">
        <v>372</v>
      </c>
      <c r="G1" s="46"/>
      <c r="H1" s="44" t="s">
        <v>373</v>
      </c>
    </row>
    <row r="2" spans="1:8" ht="12" thickTop="1" x14ac:dyDescent="0.2">
      <c r="A2" s="3"/>
      <c r="B2" s="13"/>
      <c r="C2" s="13"/>
      <c r="D2" s="13"/>
      <c r="E2" s="13"/>
      <c r="F2" s="13"/>
      <c r="G2" s="13"/>
    </row>
    <row r="3" spans="1:8" x14ac:dyDescent="0.2">
      <c r="A3" s="3"/>
      <c r="B3" s="13"/>
      <c r="C3" s="13"/>
      <c r="D3" s="13"/>
      <c r="E3" s="13"/>
      <c r="F3" s="13"/>
      <c r="G3" s="13"/>
    </row>
    <row r="4" spans="1:8" x14ac:dyDescent="0.2">
      <c r="A4" s="3" t="s">
        <v>17</v>
      </c>
      <c r="B4" s="15">
        <v>634141.8125</v>
      </c>
      <c r="C4" s="15"/>
      <c r="D4" s="15">
        <v>700000</v>
      </c>
      <c r="E4" s="15"/>
      <c r="F4" s="15">
        <v>-65858.1875</v>
      </c>
      <c r="G4" s="15"/>
      <c r="H4" s="48" t="s">
        <v>374</v>
      </c>
    </row>
    <row r="5" spans="1:8" x14ac:dyDescent="0.2">
      <c r="A5" s="3" t="s">
        <v>19</v>
      </c>
      <c r="B5" s="15">
        <v>352655.43</v>
      </c>
      <c r="C5" s="15"/>
      <c r="D5" s="15">
        <v>392500</v>
      </c>
      <c r="E5" s="15"/>
      <c r="F5" s="15">
        <v>-39844.570000000007</v>
      </c>
      <c r="G5" s="15"/>
      <c r="H5" s="48" t="s">
        <v>375</v>
      </c>
    </row>
    <row r="6" spans="1:8" ht="22.5" x14ac:dyDescent="0.2">
      <c r="A6" s="3" t="s">
        <v>24</v>
      </c>
      <c r="B6" s="15">
        <v>65719.42</v>
      </c>
      <c r="C6" s="15"/>
      <c r="D6" s="15">
        <v>90000</v>
      </c>
      <c r="E6" s="15"/>
      <c r="F6" s="15">
        <v>-24280.58</v>
      </c>
      <c r="G6" s="15"/>
      <c r="H6" s="48" t="s">
        <v>376</v>
      </c>
    </row>
    <row r="7" spans="1:8" ht="22.5" x14ac:dyDescent="0.2">
      <c r="A7" s="3" t="s">
        <v>26</v>
      </c>
      <c r="B7" s="15">
        <v>124672</v>
      </c>
      <c r="C7" s="15"/>
      <c r="D7" s="15">
        <v>207500</v>
      </c>
      <c r="E7" s="15"/>
      <c r="F7" s="15">
        <v>-82828</v>
      </c>
      <c r="G7" s="15"/>
      <c r="H7" s="48" t="s">
        <v>376</v>
      </c>
    </row>
    <row r="8" spans="1:8" x14ac:dyDescent="0.2">
      <c r="A8" s="3" t="s">
        <v>31</v>
      </c>
      <c r="B8" s="15">
        <v>387474.31</v>
      </c>
      <c r="C8" s="15"/>
      <c r="D8" s="15">
        <v>410000</v>
      </c>
      <c r="E8" s="15"/>
      <c r="F8" s="15">
        <v>-22525.690000000002</v>
      </c>
      <c r="G8" s="15"/>
      <c r="H8" s="48" t="s">
        <v>377</v>
      </c>
    </row>
    <row r="9" spans="1:8" ht="22.5" x14ac:dyDescent="0.2">
      <c r="A9" s="3" t="s">
        <v>36</v>
      </c>
      <c r="B9" s="15">
        <v>147288.64000000001</v>
      </c>
      <c r="C9" s="15"/>
      <c r="D9" s="15">
        <v>250000</v>
      </c>
      <c r="E9" s="15"/>
      <c r="F9" s="15">
        <v>-102711.35999999999</v>
      </c>
      <c r="G9" s="15"/>
      <c r="H9" s="48" t="s">
        <v>378</v>
      </c>
    </row>
    <row r="10" spans="1:8" x14ac:dyDescent="0.2">
      <c r="A10" s="3" t="s">
        <v>40</v>
      </c>
      <c r="B10" s="15">
        <v>51765.47</v>
      </c>
      <c r="C10" s="15"/>
      <c r="D10" s="15">
        <v>70000</v>
      </c>
      <c r="E10" s="15"/>
      <c r="F10" s="15">
        <v>-18234.53</v>
      </c>
      <c r="G10" s="15"/>
    </row>
    <row r="11" spans="1:8" ht="22.5" x14ac:dyDescent="0.2">
      <c r="A11" s="3" t="s">
        <v>49</v>
      </c>
      <c r="B11" s="15">
        <v>29269</v>
      </c>
      <c r="C11" s="15"/>
      <c r="D11" s="15">
        <v>40000</v>
      </c>
      <c r="E11" s="15"/>
      <c r="F11" s="15">
        <v>-10731</v>
      </c>
      <c r="G11" s="15"/>
      <c r="H11" s="48" t="s">
        <v>379</v>
      </c>
    </row>
    <row r="12" spans="1:8" ht="22.5" x14ac:dyDescent="0.2">
      <c r="A12" s="3" t="s">
        <v>52</v>
      </c>
      <c r="B12" s="15">
        <v>30.57</v>
      </c>
      <c r="C12" s="15"/>
      <c r="D12" s="15">
        <v>1000</v>
      </c>
      <c r="E12" s="15"/>
      <c r="F12" s="15">
        <v>-969.43</v>
      </c>
      <c r="G12" s="15"/>
      <c r="H12" s="49" t="s">
        <v>380</v>
      </c>
    </row>
    <row r="13" spans="1:8" x14ac:dyDescent="0.2">
      <c r="F13" s="5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387C7-46E2-4FFE-90D2-CA4A53860CE6}">
  <dimension ref="A1:AJ231"/>
  <sheetViews>
    <sheetView workbookViewId="0">
      <selection activeCell="M14" sqref="M14"/>
    </sheetView>
  </sheetViews>
  <sheetFormatPr defaultRowHeight="15" x14ac:dyDescent="0.25"/>
  <cols>
    <col min="1" max="1" width="28.5703125" style="8" bestFit="1" customWidth="1"/>
    <col min="2" max="2" width="9.85546875" bestFit="1" customWidth="1"/>
    <col min="3" max="3" width="2.28515625" customWidth="1"/>
    <col min="4" max="4" width="9.85546875" bestFit="1" customWidth="1"/>
    <col min="5" max="5" width="2.28515625" customWidth="1"/>
    <col min="6" max="6" width="11.85546875" style="26" bestFit="1" customWidth="1"/>
    <col min="7" max="7" width="2.28515625" customWidth="1"/>
    <col min="8" max="8" width="34.5703125" style="40" customWidth="1"/>
  </cols>
  <sheetData>
    <row r="1" spans="1:36" s="12" customFormat="1" ht="15.75" thickBot="1" x14ac:dyDescent="0.3">
      <c r="A1" s="9"/>
      <c r="B1" s="10" t="s">
        <v>12</v>
      </c>
      <c r="C1" s="11"/>
      <c r="D1" s="10" t="s">
        <v>344</v>
      </c>
      <c r="E1" s="11"/>
      <c r="F1" s="22" t="s">
        <v>372</v>
      </c>
      <c r="G1" s="11"/>
      <c r="H1" s="39" t="s">
        <v>381</v>
      </c>
    </row>
    <row r="2" spans="1:36" s="29" customFormat="1" ht="12" thickTop="1" x14ac:dyDescent="0.2">
      <c r="A2" s="3"/>
      <c r="B2" s="2"/>
      <c r="C2" s="3"/>
      <c r="D2" s="2"/>
      <c r="E2" s="3"/>
      <c r="F2" s="13"/>
      <c r="G2" s="3"/>
      <c r="H2" s="48"/>
    </row>
    <row r="3" spans="1:36" s="29" customFormat="1" ht="45" x14ac:dyDescent="0.2">
      <c r="A3" s="3" t="s">
        <v>73</v>
      </c>
      <c r="B3" s="15">
        <v>50295.81</v>
      </c>
      <c r="C3" s="15"/>
      <c r="D3" s="15">
        <v>35000</v>
      </c>
      <c r="E3" s="15"/>
      <c r="F3" s="15">
        <v>15295.809999999998</v>
      </c>
      <c r="G3" s="15"/>
      <c r="H3" s="52" t="s">
        <v>382</v>
      </c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</row>
    <row r="4" spans="1:36" s="29" customFormat="1" ht="11.25" x14ac:dyDescent="0.2">
      <c r="A4" s="3" t="s">
        <v>82</v>
      </c>
      <c r="B4" s="15">
        <v>83913</v>
      </c>
      <c r="C4" s="15"/>
      <c r="D4" s="15">
        <v>20000</v>
      </c>
      <c r="E4" s="15"/>
      <c r="F4" s="15">
        <v>63913</v>
      </c>
      <c r="G4" s="15"/>
      <c r="H4" s="52" t="s">
        <v>383</v>
      </c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</row>
    <row r="5" spans="1:36" s="29" customFormat="1" ht="22.5" x14ac:dyDescent="0.2">
      <c r="A5" s="3" t="s">
        <v>84</v>
      </c>
      <c r="B5" s="15">
        <v>14559.11</v>
      </c>
      <c r="C5" s="15"/>
      <c r="D5" s="15">
        <v>2000</v>
      </c>
      <c r="E5" s="15"/>
      <c r="F5" s="15">
        <v>12559.11</v>
      </c>
      <c r="G5" s="15"/>
      <c r="H5" s="52" t="s">
        <v>384</v>
      </c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</row>
    <row r="6" spans="1:36" s="29" customFormat="1" ht="11.25" x14ac:dyDescent="0.2">
      <c r="A6" s="3" t="s">
        <v>85</v>
      </c>
      <c r="B6" s="15">
        <v>120184.9</v>
      </c>
      <c r="C6" s="15"/>
      <c r="D6" s="15">
        <v>85000</v>
      </c>
      <c r="E6" s="15"/>
      <c r="F6" s="15">
        <v>35184.899999999994</v>
      </c>
      <c r="G6" s="15"/>
      <c r="H6" s="52" t="s">
        <v>385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</row>
    <row r="7" spans="1:36" s="29" customFormat="1" ht="11.25" x14ac:dyDescent="0.2">
      <c r="A7" s="3" t="s">
        <v>89</v>
      </c>
      <c r="B7" s="15">
        <v>17544.900000000001</v>
      </c>
      <c r="C7" s="15"/>
      <c r="D7" s="15">
        <v>7500</v>
      </c>
      <c r="E7" s="15"/>
      <c r="F7" s="15">
        <v>10044.900000000001</v>
      </c>
      <c r="G7" s="15"/>
      <c r="H7" s="52" t="s">
        <v>386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</row>
    <row r="8" spans="1:36" s="29" customFormat="1" ht="11.25" x14ac:dyDescent="0.2">
      <c r="A8" s="3" t="s">
        <v>97</v>
      </c>
      <c r="B8" s="15">
        <v>45285.29</v>
      </c>
      <c r="C8" s="15"/>
      <c r="D8" s="15">
        <v>20000</v>
      </c>
      <c r="E8" s="15"/>
      <c r="F8" s="15">
        <v>25285.29</v>
      </c>
      <c r="G8" s="15"/>
      <c r="H8" s="52" t="s">
        <v>389</v>
      </c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</row>
    <row r="9" spans="1:36" s="29" customFormat="1" ht="11.25" x14ac:dyDescent="0.2">
      <c r="A9" s="3" t="s">
        <v>106</v>
      </c>
      <c r="B9" s="15">
        <v>352318.24</v>
      </c>
      <c r="C9" s="15"/>
      <c r="D9" s="15">
        <v>314720</v>
      </c>
      <c r="E9" s="15"/>
      <c r="F9" s="15">
        <v>37598.239999999991</v>
      </c>
      <c r="G9" s="15"/>
      <c r="H9" s="52" t="s">
        <v>387</v>
      </c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</row>
    <row r="10" spans="1:36" s="29" customFormat="1" ht="22.5" x14ac:dyDescent="0.2">
      <c r="A10" s="3" t="s">
        <v>108</v>
      </c>
      <c r="B10" s="15">
        <v>75653.61</v>
      </c>
      <c r="C10" s="15"/>
      <c r="D10" s="15">
        <v>64379</v>
      </c>
      <c r="E10" s="15"/>
      <c r="F10" s="15">
        <v>11274.61</v>
      </c>
      <c r="G10" s="15"/>
      <c r="H10" s="52" t="s">
        <v>388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</row>
    <row r="11" spans="1:36" s="29" customFormat="1" ht="33.75" x14ac:dyDescent="0.2">
      <c r="A11" s="3" t="s">
        <v>129</v>
      </c>
      <c r="B11" s="15">
        <v>105479.52</v>
      </c>
      <c r="C11" s="15"/>
      <c r="D11" s="15">
        <v>50000</v>
      </c>
      <c r="E11" s="15"/>
      <c r="F11" s="15">
        <v>55479.520000000004</v>
      </c>
      <c r="G11" s="15"/>
      <c r="H11" s="52" t="s">
        <v>391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</row>
    <row r="12" spans="1:36" s="29" customFormat="1" ht="22.5" x14ac:dyDescent="0.2">
      <c r="A12" s="3" t="s">
        <v>132</v>
      </c>
      <c r="B12" s="15">
        <v>15728.9</v>
      </c>
      <c r="C12" s="15"/>
      <c r="D12" s="15">
        <v>1000</v>
      </c>
      <c r="E12" s="15"/>
      <c r="F12" s="15">
        <v>14728.9</v>
      </c>
      <c r="G12" s="15"/>
      <c r="H12" s="52" t="s">
        <v>390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</row>
    <row r="13" spans="1:36" s="29" customFormat="1" ht="11.25" x14ac:dyDescent="0.2">
      <c r="A13" s="3" t="s">
        <v>133</v>
      </c>
      <c r="B13" s="15">
        <v>19103.509999999998</v>
      </c>
      <c r="C13" s="15"/>
      <c r="D13" s="15">
        <v>9000</v>
      </c>
      <c r="E13" s="15"/>
      <c r="F13" s="15">
        <v>10103.509999999998</v>
      </c>
      <c r="G13" s="15"/>
      <c r="H13" s="52" t="s">
        <v>399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</row>
    <row r="14" spans="1:36" s="29" customFormat="1" ht="22.5" x14ac:dyDescent="0.2">
      <c r="A14" s="3" t="s">
        <v>145</v>
      </c>
      <c r="B14" s="15">
        <v>70392.98</v>
      </c>
      <c r="C14" s="15"/>
      <c r="D14" s="15">
        <v>58905</v>
      </c>
      <c r="E14" s="15"/>
      <c r="F14" s="15">
        <v>11487.979999999996</v>
      </c>
      <c r="G14" s="15"/>
      <c r="H14" s="52" t="s">
        <v>392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</row>
    <row r="15" spans="1:36" s="29" customFormat="1" ht="11.25" x14ac:dyDescent="0.2">
      <c r="A15" s="3" t="s">
        <v>155</v>
      </c>
      <c r="B15" s="15">
        <v>166692.29999999999</v>
      </c>
      <c r="C15" s="15"/>
      <c r="D15" s="15">
        <v>155770</v>
      </c>
      <c r="E15" s="15"/>
      <c r="F15" s="15">
        <v>10922.299999999988</v>
      </c>
      <c r="G15" s="15"/>
      <c r="H15" s="52" t="s">
        <v>393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</row>
    <row r="16" spans="1:36" s="29" customFormat="1" ht="11.25" x14ac:dyDescent="0.2">
      <c r="A16" s="3" t="s">
        <v>174</v>
      </c>
      <c r="B16" s="15">
        <v>58402.67</v>
      </c>
      <c r="C16" s="15"/>
      <c r="D16" s="15">
        <v>48206</v>
      </c>
      <c r="E16" s="15"/>
      <c r="F16" s="15">
        <v>10196.669999999998</v>
      </c>
      <c r="G16" s="15"/>
      <c r="H16" s="52" t="s">
        <v>394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</row>
    <row r="17" spans="1:36" s="29" customFormat="1" ht="11.25" x14ac:dyDescent="0.2">
      <c r="A17" s="3" t="s">
        <v>176</v>
      </c>
      <c r="B17" s="15">
        <v>49961.14</v>
      </c>
      <c r="C17" s="15"/>
      <c r="D17" s="15">
        <v>25000</v>
      </c>
      <c r="E17" s="15"/>
      <c r="F17" s="15">
        <v>24961.14</v>
      </c>
      <c r="G17" s="15"/>
      <c r="H17" s="52" t="s">
        <v>395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</row>
    <row r="18" spans="1:36" s="29" customFormat="1" ht="11.25" x14ac:dyDescent="0.2">
      <c r="A18" s="3" t="s">
        <v>181</v>
      </c>
      <c r="B18" s="15">
        <v>147297.26999999999</v>
      </c>
      <c r="C18" s="15"/>
      <c r="D18" s="15">
        <v>100000</v>
      </c>
      <c r="E18" s="15"/>
      <c r="F18" s="15">
        <v>47297.26999999999</v>
      </c>
      <c r="G18" s="15"/>
      <c r="H18" s="52" t="s">
        <v>396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</row>
    <row r="19" spans="1:36" s="29" customFormat="1" ht="22.5" x14ac:dyDescent="0.2">
      <c r="A19" s="3" t="s">
        <v>286</v>
      </c>
      <c r="B19" s="15">
        <v>356886.9</v>
      </c>
      <c r="C19" s="15"/>
      <c r="D19" s="15">
        <v>307000</v>
      </c>
      <c r="E19" s="15"/>
      <c r="F19" s="15">
        <v>49886.900000000023</v>
      </c>
      <c r="G19" s="15"/>
      <c r="H19" s="52" t="s">
        <v>397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</row>
    <row r="20" spans="1:36" s="29" customFormat="1" ht="11.25" x14ac:dyDescent="0.2">
      <c r="A20" s="3" t="s">
        <v>317</v>
      </c>
      <c r="B20" s="15">
        <v>171991.06138</v>
      </c>
      <c r="C20" s="15"/>
      <c r="D20" s="15">
        <v>149500</v>
      </c>
      <c r="E20" s="15"/>
      <c r="F20" s="15">
        <v>22491.061379999999</v>
      </c>
      <c r="G20" s="15"/>
      <c r="H20" s="52" t="s">
        <v>398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</row>
    <row r="21" spans="1:36" x14ac:dyDescent="0.25">
      <c r="B21" s="38"/>
      <c r="C21" s="38"/>
      <c r="D21" s="38"/>
      <c r="E21" s="38"/>
      <c r="F21" s="38"/>
      <c r="G21" s="38"/>
      <c r="H21" s="53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</row>
    <row r="22" spans="1:36" x14ac:dyDescent="0.25">
      <c r="B22" s="38"/>
      <c r="C22" s="38"/>
      <c r="D22" s="38"/>
      <c r="E22" s="38"/>
      <c r="F22" s="38"/>
      <c r="G22" s="38"/>
      <c r="H22" s="53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</row>
    <row r="23" spans="1:36" x14ac:dyDescent="0.25">
      <c r="B23" s="38"/>
      <c r="C23" s="38"/>
      <c r="D23" s="38"/>
      <c r="E23" s="38"/>
      <c r="F23" s="38"/>
      <c r="G23" s="38"/>
      <c r="H23" s="53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</row>
    <row r="24" spans="1:36" x14ac:dyDescent="0.25">
      <c r="B24" s="38"/>
      <c r="C24" s="38"/>
      <c r="D24" s="38"/>
      <c r="E24" s="38"/>
      <c r="F24" s="38"/>
      <c r="G24" s="38"/>
      <c r="H24" s="53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</row>
    <row r="25" spans="1:36" x14ac:dyDescent="0.25">
      <c r="B25" s="38"/>
      <c r="C25" s="38"/>
      <c r="D25" s="38"/>
      <c r="E25" s="38"/>
      <c r="F25" s="38"/>
      <c r="G25" s="38"/>
      <c r="H25" s="53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</row>
    <row r="26" spans="1:36" x14ac:dyDescent="0.25">
      <c r="B26" s="38"/>
      <c r="C26" s="38"/>
      <c r="D26" s="38"/>
      <c r="E26" s="38"/>
      <c r="F26" s="38"/>
      <c r="G26" s="38"/>
      <c r="H26" s="53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</row>
    <row r="27" spans="1:36" x14ac:dyDescent="0.25">
      <c r="B27" s="38"/>
      <c r="C27" s="38"/>
      <c r="D27" s="38"/>
      <c r="E27" s="38"/>
      <c r="F27" s="38"/>
      <c r="G27" s="38"/>
      <c r="H27" s="53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</row>
    <row r="28" spans="1:36" x14ac:dyDescent="0.25">
      <c r="B28" s="38"/>
      <c r="C28" s="38"/>
      <c r="D28" s="38"/>
      <c r="E28" s="38"/>
      <c r="F28" s="38"/>
      <c r="G28" s="38"/>
      <c r="H28" s="53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</row>
    <row r="29" spans="1:36" x14ac:dyDescent="0.25">
      <c r="B29" s="38"/>
      <c r="C29" s="38"/>
      <c r="D29" s="38"/>
      <c r="E29" s="38"/>
      <c r="F29" s="38"/>
      <c r="G29" s="38"/>
      <c r="H29" s="53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</row>
    <row r="30" spans="1:36" x14ac:dyDescent="0.25">
      <c r="B30" s="38"/>
      <c r="C30" s="38"/>
      <c r="D30" s="38"/>
      <c r="E30" s="38"/>
      <c r="F30" s="38"/>
      <c r="G30" s="38"/>
      <c r="H30" s="53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</row>
    <row r="31" spans="1:36" x14ac:dyDescent="0.25">
      <c r="B31" s="38"/>
      <c r="C31" s="38"/>
      <c r="D31" s="38"/>
      <c r="E31" s="38"/>
      <c r="F31" s="38"/>
      <c r="G31" s="38"/>
      <c r="H31" s="53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</row>
    <row r="32" spans="1:36" x14ac:dyDescent="0.25">
      <c r="B32" s="38"/>
      <c r="C32" s="38"/>
      <c r="D32" s="38"/>
      <c r="E32" s="38"/>
      <c r="F32" s="38"/>
      <c r="G32" s="38"/>
      <c r="H32" s="53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</row>
    <row r="33" spans="2:36" x14ac:dyDescent="0.25">
      <c r="B33" s="38"/>
      <c r="C33" s="38"/>
      <c r="D33" s="38"/>
      <c r="E33" s="38"/>
      <c r="F33" s="38"/>
      <c r="G33" s="38"/>
      <c r="H33" s="53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</row>
    <row r="34" spans="2:36" x14ac:dyDescent="0.25">
      <c r="B34" s="38"/>
      <c r="C34" s="38"/>
      <c r="D34" s="38"/>
      <c r="E34" s="38"/>
      <c r="F34" s="38"/>
      <c r="G34" s="38"/>
      <c r="H34" s="53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</row>
    <row r="35" spans="2:36" x14ac:dyDescent="0.25">
      <c r="B35" s="38"/>
      <c r="C35" s="38"/>
      <c r="D35" s="38"/>
      <c r="E35" s="38"/>
      <c r="F35" s="38"/>
      <c r="G35" s="38"/>
      <c r="H35" s="53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</row>
    <row r="36" spans="2:36" x14ac:dyDescent="0.25">
      <c r="B36" s="38"/>
      <c r="C36" s="38"/>
      <c r="D36" s="38"/>
      <c r="E36" s="38"/>
      <c r="F36" s="38"/>
      <c r="G36" s="38"/>
      <c r="H36" s="53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</row>
    <row r="37" spans="2:36" x14ac:dyDescent="0.25">
      <c r="B37" s="38"/>
      <c r="C37" s="38"/>
      <c r="D37" s="38"/>
      <c r="E37" s="38"/>
      <c r="F37" s="38"/>
      <c r="G37" s="38"/>
      <c r="H37" s="53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</row>
    <row r="38" spans="2:36" x14ac:dyDescent="0.25">
      <c r="B38" s="38"/>
      <c r="C38" s="38"/>
      <c r="D38" s="38"/>
      <c r="E38" s="38"/>
      <c r="F38" s="38"/>
      <c r="G38" s="38"/>
      <c r="H38" s="53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</row>
    <row r="39" spans="2:36" x14ac:dyDescent="0.25">
      <c r="B39" s="38"/>
      <c r="C39" s="38"/>
      <c r="D39" s="38"/>
      <c r="E39" s="38"/>
      <c r="F39" s="38"/>
      <c r="G39" s="38"/>
      <c r="H39" s="53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</row>
    <row r="40" spans="2:36" x14ac:dyDescent="0.25">
      <c r="B40" s="38"/>
      <c r="C40" s="38"/>
      <c r="D40" s="38"/>
      <c r="E40" s="38"/>
      <c r="F40" s="38"/>
      <c r="G40" s="38"/>
      <c r="H40" s="53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</row>
    <row r="41" spans="2:36" x14ac:dyDescent="0.25">
      <c r="B41" s="38"/>
      <c r="C41" s="38"/>
      <c r="D41" s="38"/>
      <c r="E41" s="38"/>
      <c r="F41" s="38"/>
      <c r="G41" s="38"/>
      <c r="H41" s="53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</row>
    <row r="42" spans="2:36" x14ac:dyDescent="0.25">
      <c r="B42" s="38"/>
      <c r="C42" s="38"/>
      <c r="D42" s="38"/>
      <c r="E42" s="38"/>
      <c r="F42" s="38"/>
      <c r="G42" s="38"/>
      <c r="H42" s="53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</row>
    <row r="43" spans="2:36" x14ac:dyDescent="0.25">
      <c r="B43" s="38"/>
      <c r="C43" s="38"/>
      <c r="D43" s="38"/>
      <c r="E43" s="38"/>
      <c r="F43" s="38"/>
      <c r="G43" s="38"/>
      <c r="H43" s="53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</row>
    <row r="44" spans="2:36" x14ac:dyDescent="0.25">
      <c r="B44" s="38"/>
      <c r="C44" s="38"/>
      <c r="D44" s="38"/>
      <c r="E44" s="38"/>
      <c r="F44" s="38"/>
      <c r="G44" s="38"/>
      <c r="H44" s="53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</row>
    <row r="45" spans="2:36" x14ac:dyDescent="0.25">
      <c r="B45" s="38"/>
      <c r="C45" s="38"/>
      <c r="D45" s="38"/>
      <c r="E45" s="38"/>
      <c r="F45" s="38"/>
      <c r="G45" s="38"/>
      <c r="H45" s="53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</row>
    <row r="46" spans="2:36" x14ac:dyDescent="0.25">
      <c r="B46" s="38"/>
      <c r="C46" s="38"/>
      <c r="D46" s="38"/>
      <c r="E46" s="38"/>
      <c r="F46" s="38"/>
      <c r="G46" s="38"/>
      <c r="H46" s="53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</row>
    <row r="47" spans="2:36" x14ac:dyDescent="0.25">
      <c r="B47" s="38"/>
      <c r="C47" s="38"/>
      <c r="D47" s="38"/>
      <c r="E47" s="38"/>
      <c r="F47" s="38"/>
      <c r="G47" s="38"/>
      <c r="H47" s="53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</row>
    <row r="48" spans="2:36" x14ac:dyDescent="0.25">
      <c r="B48" s="38"/>
      <c r="C48" s="38"/>
      <c r="D48" s="38"/>
      <c r="E48" s="38"/>
      <c r="F48" s="38"/>
      <c r="G48" s="38"/>
      <c r="H48" s="53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</row>
    <row r="49" spans="2:36" x14ac:dyDescent="0.25">
      <c r="B49" s="38"/>
      <c r="C49" s="38"/>
      <c r="D49" s="38"/>
      <c r="E49" s="38"/>
      <c r="F49" s="38"/>
      <c r="G49" s="38"/>
      <c r="H49" s="53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</row>
    <row r="50" spans="2:36" x14ac:dyDescent="0.25">
      <c r="B50" s="38"/>
      <c r="C50" s="38"/>
      <c r="D50" s="38"/>
      <c r="E50" s="38"/>
      <c r="F50" s="38"/>
      <c r="G50" s="38"/>
      <c r="H50" s="53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</row>
    <row r="51" spans="2:36" x14ac:dyDescent="0.25">
      <c r="B51" s="38"/>
      <c r="C51" s="38"/>
      <c r="D51" s="38"/>
      <c r="E51" s="38"/>
      <c r="F51" s="38"/>
      <c r="G51" s="38"/>
      <c r="H51" s="53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</row>
    <row r="52" spans="2:36" x14ac:dyDescent="0.25">
      <c r="B52" s="38"/>
      <c r="C52" s="38"/>
      <c r="D52" s="38"/>
      <c r="E52" s="38"/>
      <c r="F52" s="38"/>
      <c r="G52" s="38"/>
      <c r="H52" s="53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</row>
    <row r="53" spans="2:36" x14ac:dyDescent="0.25">
      <c r="B53" s="38"/>
      <c r="C53" s="38"/>
      <c r="D53" s="38"/>
      <c r="E53" s="38"/>
      <c r="F53" s="38"/>
      <c r="G53" s="38"/>
      <c r="H53" s="53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</row>
    <row r="54" spans="2:36" x14ac:dyDescent="0.25">
      <c r="B54" s="38"/>
      <c r="C54" s="38"/>
      <c r="D54" s="38"/>
      <c r="E54" s="38"/>
      <c r="F54" s="38"/>
      <c r="G54" s="38"/>
      <c r="H54" s="53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</row>
    <row r="55" spans="2:36" x14ac:dyDescent="0.25">
      <c r="B55" s="38"/>
      <c r="C55" s="38"/>
      <c r="D55" s="38"/>
      <c r="E55" s="38"/>
      <c r="F55" s="38"/>
      <c r="G55" s="38"/>
      <c r="H55" s="53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</row>
    <row r="56" spans="2:36" x14ac:dyDescent="0.25">
      <c r="B56" s="38"/>
      <c r="C56" s="38"/>
      <c r="D56" s="38"/>
      <c r="E56" s="38"/>
      <c r="F56" s="38"/>
      <c r="G56" s="38"/>
      <c r="H56" s="53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</row>
    <row r="57" spans="2:36" x14ac:dyDescent="0.25">
      <c r="B57" s="38"/>
      <c r="C57" s="38"/>
      <c r="D57" s="38"/>
      <c r="E57" s="38"/>
      <c r="F57" s="38"/>
      <c r="G57" s="38"/>
      <c r="H57" s="53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</row>
    <row r="58" spans="2:36" x14ac:dyDescent="0.25">
      <c r="B58" s="38"/>
      <c r="C58" s="38"/>
      <c r="D58" s="38"/>
      <c r="E58" s="38"/>
      <c r="F58" s="38"/>
      <c r="G58" s="38"/>
      <c r="H58" s="53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</row>
    <row r="59" spans="2:36" x14ac:dyDescent="0.25">
      <c r="B59" s="38"/>
      <c r="C59" s="38"/>
      <c r="D59" s="38"/>
      <c r="E59" s="38"/>
      <c r="F59" s="38"/>
      <c r="G59" s="38"/>
      <c r="H59" s="53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</row>
    <row r="60" spans="2:36" x14ac:dyDescent="0.25">
      <c r="B60" s="38"/>
      <c r="C60" s="38"/>
      <c r="D60" s="38"/>
      <c r="E60" s="38"/>
      <c r="F60" s="38"/>
      <c r="G60" s="38"/>
      <c r="H60" s="53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</row>
    <row r="61" spans="2:36" x14ac:dyDescent="0.25">
      <c r="B61" s="38"/>
      <c r="C61" s="38"/>
      <c r="D61" s="38"/>
      <c r="E61" s="38"/>
      <c r="F61" s="38"/>
      <c r="G61" s="38"/>
      <c r="H61" s="53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</row>
    <row r="62" spans="2:36" x14ac:dyDescent="0.25">
      <c r="B62" s="38"/>
      <c r="C62" s="38"/>
      <c r="D62" s="38"/>
      <c r="E62" s="38"/>
      <c r="F62" s="38"/>
      <c r="G62" s="38"/>
      <c r="H62" s="53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</row>
    <row r="63" spans="2:36" x14ac:dyDescent="0.25">
      <c r="B63" s="38"/>
      <c r="C63" s="38"/>
      <c r="D63" s="38"/>
      <c r="E63" s="38"/>
      <c r="F63" s="38"/>
      <c r="G63" s="38"/>
      <c r="H63" s="53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</row>
    <row r="64" spans="2:36" x14ac:dyDescent="0.25">
      <c r="B64" s="38"/>
      <c r="C64" s="38"/>
      <c r="D64" s="38"/>
      <c r="E64" s="38"/>
      <c r="F64" s="38"/>
      <c r="G64" s="38"/>
      <c r="H64" s="53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</row>
    <row r="65" spans="2:36" x14ac:dyDescent="0.25">
      <c r="B65" s="38"/>
      <c r="C65" s="38"/>
      <c r="D65" s="38"/>
      <c r="E65" s="38"/>
      <c r="F65" s="38"/>
      <c r="G65" s="38"/>
      <c r="H65" s="53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</row>
    <row r="66" spans="2:36" x14ac:dyDescent="0.25">
      <c r="B66" s="38"/>
      <c r="C66" s="38"/>
      <c r="D66" s="38"/>
      <c r="E66" s="38"/>
      <c r="F66" s="38"/>
      <c r="G66" s="38"/>
      <c r="H66" s="53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</row>
    <row r="67" spans="2:36" x14ac:dyDescent="0.25">
      <c r="B67" s="38"/>
      <c r="C67" s="38"/>
      <c r="D67" s="38"/>
      <c r="E67" s="38"/>
      <c r="F67" s="38"/>
      <c r="G67" s="38"/>
      <c r="H67" s="53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</row>
    <row r="68" spans="2:36" x14ac:dyDescent="0.25">
      <c r="B68" s="38"/>
      <c r="C68" s="38"/>
      <c r="D68" s="38"/>
      <c r="E68" s="38"/>
      <c r="F68" s="38"/>
      <c r="G68" s="38"/>
      <c r="H68" s="53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</row>
    <row r="69" spans="2:36" x14ac:dyDescent="0.25">
      <c r="B69" s="38"/>
      <c r="C69" s="38"/>
      <c r="D69" s="38"/>
      <c r="E69" s="38"/>
      <c r="F69" s="38"/>
      <c r="G69" s="38"/>
      <c r="H69" s="53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</row>
    <row r="70" spans="2:36" x14ac:dyDescent="0.25">
      <c r="B70" s="38"/>
      <c r="C70" s="38"/>
      <c r="D70" s="38"/>
      <c r="E70" s="38"/>
      <c r="F70" s="38"/>
      <c r="G70" s="38"/>
      <c r="H70" s="53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</row>
    <row r="71" spans="2:36" x14ac:dyDescent="0.25">
      <c r="B71" s="38"/>
      <c r="C71" s="38"/>
      <c r="D71" s="38"/>
      <c r="E71" s="38"/>
      <c r="F71" s="38"/>
      <c r="G71" s="38"/>
      <c r="H71" s="53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</row>
    <row r="72" spans="2:36" x14ac:dyDescent="0.25">
      <c r="B72" s="38"/>
      <c r="C72" s="38"/>
      <c r="D72" s="38"/>
      <c r="E72" s="38"/>
      <c r="F72" s="38"/>
      <c r="G72" s="38"/>
      <c r="H72" s="53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</row>
    <row r="73" spans="2:36" x14ac:dyDescent="0.25">
      <c r="B73" s="38"/>
      <c r="C73" s="38"/>
      <c r="D73" s="38"/>
      <c r="E73" s="38"/>
      <c r="F73" s="38"/>
      <c r="G73" s="38"/>
      <c r="H73" s="53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</row>
    <row r="74" spans="2:36" x14ac:dyDescent="0.25">
      <c r="B74" s="38"/>
      <c r="C74" s="38"/>
      <c r="D74" s="38"/>
      <c r="E74" s="38"/>
      <c r="F74" s="38"/>
      <c r="G74" s="38"/>
      <c r="H74" s="53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</row>
    <row r="75" spans="2:36" x14ac:dyDescent="0.25">
      <c r="B75" s="38"/>
      <c r="C75" s="38"/>
      <c r="D75" s="38"/>
      <c r="E75" s="38"/>
      <c r="F75" s="38"/>
      <c r="G75" s="38"/>
      <c r="H75" s="53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</row>
    <row r="76" spans="2:36" x14ac:dyDescent="0.25">
      <c r="B76" s="38"/>
      <c r="C76" s="38"/>
      <c r="D76" s="38"/>
      <c r="E76" s="38"/>
      <c r="F76" s="38"/>
      <c r="G76" s="38"/>
      <c r="H76" s="53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</row>
    <row r="77" spans="2:36" x14ac:dyDescent="0.25">
      <c r="B77" s="38"/>
      <c r="C77" s="38"/>
      <c r="D77" s="38"/>
      <c r="E77" s="38"/>
      <c r="F77" s="38"/>
      <c r="G77" s="38"/>
      <c r="H77" s="53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</row>
    <row r="78" spans="2:36" x14ac:dyDescent="0.25">
      <c r="B78" s="38"/>
      <c r="C78" s="38"/>
      <c r="D78" s="38"/>
      <c r="E78" s="38"/>
      <c r="F78" s="38"/>
      <c r="G78" s="38"/>
      <c r="H78" s="53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</row>
    <row r="79" spans="2:36" x14ac:dyDescent="0.25">
      <c r="B79" s="38"/>
      <c r="C79" s="38"/>
      <c r="D79" s="38"/>
      <c r="E79" s="38"/>
      <c r="F79" s="38"/>
      <c r="G79" s="38"/>
      <c r="H79" s="53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</row>
    <row r="80" spans="2:36" x14ac:dyDescent="0.25">
      <c r="B80" s="38"/>
      <c r="C80" s="38"/>
      <c r="D80" s="38"/>
      <c r="E80" s="38"/>
      <c r="F80" s="38"/>
      <c r="G80" s="38"/>
      <c r="H80" s="53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</row>
    <row r="81" spans="2:36" x14ac:dyDescent="0.25">
      <c r="B81" s="38"/>
      <c r="C81" s="38"/>
      <c r="D81" s="38"/>
      <c r="E81" s="38"/>
      <c r="F81" s="38"/>
      <c r="G81" s="38"/>
      <c r="H81" s="53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</row>
    <row r="82" spans="2:36" x14ac:dyDescent="0.25">
      <c r="B82" s="38"/>
      <c r="C82" s="38"/>
      <c r="D82" s="38"/>
      <c r="E82" s="38"/>
      <c r="F82" s="38"/>
      <c r="G82" s="38"/>
      <c r="H82" s="53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</row>
    <row r="83" spans="2:36" x14ac:dyDescent="0.25">
      <c r="B83" s="38"/>
      <c r="C83" s="38"/>
      <c r="D83" s="38"/>
      <c r="E83" s="38"/>
      <c r="F83" s="38"/>
      <c r="G83" s="38"/>
      <c r="H83" s="53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</row>
    <row r="84" spans="2:36" x14ac:dyDescent="0.25">
      <c r="B84" s="38"/>
      <c r="C84" s="38"/>
      <c r="D84" s="38"/>
      <c r="E84" s="38"/>
      <c r="F84" s="38"/>
      <c r="G84" s="38"/>
      <c r="H84" s="53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</row>
    <row r="85" spans="2:36" x14ac:dyDescent="0.25">
      <c r="B85" s="38"/>
      <c r="C85" s="38"/>
      <c r="D85" s="38"/>
      <c r="E85" s="38"/>
      <c r="F85" s="38"/>
      <c r="G85" s="38"/>
      <c r="H85" s="53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</row>
    <row r="86" spans="2:36" x14ac:dyDescent="0.25">
      <c r="B86" s="38"/>
      <c r="C86" s="38"/>
      <c r="D86" s="38"/>
      <c r="E86" s="38"/>
      <c r="F86" s="38"/>
      <c r="G86" s="38"/>
      <c r="H86" s="53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</row>
    <row r="87" spans="2:36" x14ac:dyDescent="0.25">
      <c r="B87" s="38"/>
      <c r="C87" s="38"/>
      <c r="D87" s="38"/>
      <c r="E87" s="38"/>
      <c r="F87" s="38"/>
      <c r="G87" s="38"/>
      <c r="H87" s="53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</row>
    <row r="88" spans="2:36" x14ac:dyDescent="0.25">
      <c r="B88" s="38"/>
      <c r="C88" s="38"/>
      <c r="D88" s="38"/>
      <c r="E88" s="38"/>
      <c r="F88" s="38"/>
      <c r="G88" s="38"/>
      <c r="H88" s="53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</row>
    <row r="89" spans="2:36" x14ac:dyDescent="0.25">
      <c r="B89" s="38"/>
      <c r="C89" s="38"/>
      <c r="D89" s="38"/>
      <c r="E89" s="38"/>
      <c r="F89" s="38"/>
      <c r="G89" s="38"/>
      <c r="H89" s="53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</row>
    <row r="90" spans="2:36" x14ac:dyDescent="0.25">
      <c r="B90" s="38"/>
      <c r="C90" s="38"/>
      <c r="D90" s="38"/>
      <c r="E90" s="38"/>
      <c r="F90" s="38"/>
      <c r="G90" s="38"/>
      <c r="H90" s="53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</row>
    <row r="91" spans="2:36" x14ac:dyDescent="0.25">
      <c r="B91" s="38"/>
      <c r="C91" s="38"/>
      <c r="D91" s="38"/>
      <c r="E91" s="38"/>
      <c r="F91" s="38"/>
      <c r="G91" s="38"/>
      <c r="H91" s="53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</row>
    <row r="92" spans="2:36" x14ac:dyDescent="0.25">
      <c r="B92" s="38"/>
      <c r="C92" s="38"/>
      <c r="D92" s="38"/>
      <c r="E92" s="38"/>
      <c r="F92" s="38"/>
      <c r="G92" s="38"/>
      <c r="H92" s="53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</row>
    <row r="93" spans="2:36" x14ac:dyDescent="0.25">
      <c r="B93" s="38"/>
      <c r="C93" s="38"/>
      <c r="D93" s="38"/>
      <c r="E93" s="38"/>
      <c r="F93" s="38"/>
      <c r="G93" s="38"/>
      <c r="H93" s="53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</row>
    <row r="94" spans="2:36" x14ac:dyDescent="0.25">
      <c r="B94" s="38"/>
      <c r="C94" s="38"/>
      <c r="D94" s="38"/>
      <c r="E94" s="38"/>
      <c r="F94" s="38"/>
      <c r="G94" s="38"/>
      <c r="H94" s="53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</row>
    <row r="95" spans="2:36" x14ac:dyDescent="0.25">
      <c r="B95" s="38"/>
      <c r="C95" s="38"/>
      <c r="D95" s="38"/>
      <c r="E95" s="38"/>
      <c r="F95" s="38"/>
      <c r="G95" s="38"/>
      <c r="H95" s="53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</row>
    <row r="96" spans="2:36" x14ac:dyDescent="0.25">
      <c r="B96" s="38"/>
      <c r="C96" s="38"/>
      <c r="D96" s="38"/>
      <c r="E96" s="38"/>
      <c r="F96" s="38"/>
      <c r="G96" s="38"/>
      <c r="H96" s="53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</row>
    <row r="97" spans="2:36" x14ac:dyDescent="0.25">
      <c r="B97" s="38"/>
      <c r="C97" s="38"/>
      <c r="D97" s="38"/>
      <c r="E97" s="38"/>
      <c r="F97" s="38"/>
      <c r="G97" s="38"/>
      <c r="H97" s="53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</row>
    <row r="98" spans="2:36" x14ac:dyDescent="0.25">
      <c r="B98" s="38"/>
      <c r="C98" s="38"/>
      <c r="D98" s="38"/>
      <c r="E98" s="38"/>
      <c r="F98" s="38"/>
      <c r="G98" s="38"/>
      <c r="H98" s="53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</row>
    <row r="99" spans="2:36" x14ac:dyDescent="0.25">
      <c r="B99" s="38"/>
      <c r="C99" s="38"/>
      <c r="D99" s="38"/>
      <c r="E99" s="38"/>
      <c r="F99" s="38"/>
      <c r="G99" s="38"/>
      <c r="H99" s="53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</row>
    <row r="100" spans="2:36" x14ac:dyDescent="0.25">
      <c r="B100" s="38"/>
      <c r="C100" s="38"/>
      <c r="D100" s="38"/>
      <c r="E100" s="38"/>
      <c r="F100" s="38"/>
      <c r="G100" s="38"/>
      <c r="H100" s="53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</row>
    <row r="101" spans="2:36" x14ac:dyDescent="0.25">
      <c r="B101" s="38"/>
      <c r="C101" s="38"/>
      <c r="D101" s="38"/>
      <c r="E101" s="38"/>
      <c r="F101" s="38"/>
      <c r="G101" s="38"/>
      <c r="H101" s="53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</row>
    <row r="102" spans="2:36" x14ac:dyDescent="0.25">
      <c r="B102" s="38"/>
      <c r="C102" s="38"/>
      <c r="D102" s="38"/>
      <c r="E102" s="38"/>
      <c r="F102" s="38"/>
      <c r="G102" s="38"/>
      <c r="H102" s="53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</row>
    <row r="103" spans="2:36" x14ac:dyDescent="0.25">
      <c r="B103" s="38"/>
      <c r="C103" s="38"/>
      <c r="D103" s="38"/>
      <c r="E103" s="38"/>
      <c r="F103" s="38"/>
      <c r="G103" s="38"/>
      <c r="H103" s="53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</row>
    <row r="104" spans="2:36" x14ac:dyDescent="0.25">
      <c r="B104" s="38"/>
      <c r="C104" s="38"/>
      <c r="D104" s="38"/>
      <c r="E104" s="38"/>
      <c r="F104" s="38"/>
      <c r="G104" s="38"/>
      <c r="H104" s="53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</row>
    <row r="105" spans="2:36" x14ac:dyDescent="0.25">
      <c r="B105" s="38"/>
      <c r="C105" s="38"/>
      <c r="D105" s="38"/>
      <c r="E105" s="38"/>
      <c r="F105" s="38"/>
      <c r="G105" s="38"/>
      <c r="H105" s="53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</row>
    <row r="106" spans="2:36" x14ac:dyDescent="0.25">
      <c r="B106" s="38"/>
      <c r="C106" s="38"/>
      <c r="D106" s="38"/>
      <c r="E106" s="38"/>
      <c r="F106" s="38"/>
      <c r="G106" s="38"/>
      <c r="H106" s="53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</row>
    <row r="107" spans="2:36" x14ac:dyDescent="0.25">
      <c r="B107" s="38"/>
      <c r="C107" s="38"/>
      <c r="D107" s="38"/>
      <c r="E107" s="38"/>
      <c r="F107" s="38"/>
      <c r="G107" s="38"/>
      <c r="H107" s="53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</row>
    <row r="108" spans="2:36" x14ac:dyDescent="0.25">
      <c r="B108" s="38"/>
      <c r="C108" s="38"/>
      <c r="D108" s="38"/>
      <c r="E108" s="38"/>
      <c r="F108" s="38"/>
      <c r="G108" s="38"/>
      <c r="H108" s="53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</row>
    <row r="109" spans="2:36" x14ac:dyDescent="0.25">
      <c r="B109" s="38"/>
      <c r="C109" s="38"/>
      <c r="D109" s="38"/>
      <c r="E109" s="38"/>
      <c r="F109" s="38"/>
      <c r="G109" s="38"/>
      <c r="H109" s="53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</row>
    <row r="110" spans="2:36" x14ac:dyDescent="0.25">
      <c r="B110" s="38"/>
      <c r="C110" s="38"/>
      <c r="D110" s="38"/>
      <c r="E110" s="38"/>
      <c r="F110" s="38"/>
      <c r="G110" s="38"/>
      <c r="H110" s="53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</row>
    <row r="111" spans="2:36" x14ac:dyDescent="0.25">
      <c r="B111" s="38"/>
      <c r="C111" s="38"/>
      <c r="D111" s="38"/>
      <c r="E111" s="38"/>
      <c r="F111" s="38"/>
      <c r="G111" s="38"/>
      <c r="H111" s="53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</row>
    <row r="112" spans="2:36" x14ac:dyDescent="0.25">
      <c r="B112" s="38"/>
      <c r="C112" s="38"/>
      <c r="D112" s="38"/>
      <c r="E112" s="38"/>
      <c r="F112" s="38"/>
      <c r="G112" s="38"/>
      <c r="H112" s="53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</row>
    <row r="113" spans="2:36" x14ac:dyDescent="0.25">
      <c r="B113" s="38"/>
      <c r="C113" s="38"/>
      <c r="D113" s="38"/>
      <c r="E113" s="38"/>
      <c r="F113" s="38"/>
      <c r="G113" s="38"/>
      <c r="H113" s="53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</row>
    <row r="114" spans="2:36" x14ac:dyDescent="0.25">
      <c r="B114" s="38"/>
      <c r="C114" s="38"/>
      <c r="D114" s="38"/>
      <c r="E114" s="38"/>
      <c r="F114" s="38"/>
      <c r="G114" s="38"/>
      <c r="H114" s="53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</row>
    <row r="115" spans="2:36" x14ac:dyDescent="0.25">
      <c r="B115" s="38"/>
      <c r="C115" s="38"/>
      <c r="D115" s="38"/>
      <c r="E115" s="38"/>
      <c r="F115" s="38"/>
      <c r="G115" s="38"/>
      <c r="H115" s="53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</row>
    <row r="116" spans="2:36" x14ac:dyDescent="0.25">
      <c r="B116" s="38"/>
      <c r="C116" s="38"/>
      <c r="D116" s="38"/>
      <c r="E116" s="38"/>
      <c r="F116" s="38"/>
      <c r="G116" s="38"/>
      <c r="H116" s="53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</row>
    <row r="117" spans="2:36" x14ac:dyDescent="0.25">
      <c r="B117" s="38"/>
      <c r="C117" s="38"/>
      <c r="D117" s="38"/>
      <c r="E117" s="38"/>
      <c r="F117" s="38"/>
      <c r="G117" s="38"/>
      <c r="H117" s="53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</row>
    <row r="118" spans="2:36" x14ac:dyDescent="0.25">
      <c r="B118" s="38"/>
      <c r="C118" s="38"/>
      <c r="D118" s="38"/>
      <c r="E118" s="38"/>
      <c r="F118" s="38"/>
      <c r="G118" s="38"/>
      <c r="H118" s="53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</row>
    <row r="119" spans="2:36" x14ac:dyDescent="0.25">
      <c r="B119" s="38"/>
      <c r="C119" s="38"/>
      <c r="D119" s="38"/>
      <c r="E119" s="38"/>
      <c r="F119" s="38"/>
      <c r="G119" s="38"/>
      <c r="H119" s="53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</row>
    <row r="120" spans="2:36" x14ac:dyDescent="0.25">
      <c r="B120" s="38"/>
      <c r="C120" s="38"/>
      <c r="D120" s="38"/>
      <c r="E120" s="38"/>
      <c r="F120" s="38"/>
      <c r="G120" s="38"/>
      <c r="H120" s="53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</row>
    <row r="121" spans="2:36" x14ac:dyDescent="0.25">
      <c r="B121" s="38"/>
      <c r="C121" s="38"/>
      <c r="D121" s="38"/>
      <c r="E121" s="38"/>
      <c r="F121" s="38"/>
      <c r="G121" s="38"/>
      <c r="H121" s="53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</row>
    <row r="122" spans="2:36" x14ac:dyDescent="0.25">
      <c r="B122" s="38"/>
      <c r="C122" s="38"/>
      <c r="D122" s="38"/>
      <c r="E122" s="38"/>
      <c r="F122" s="38"/>
      <c r="G122" s="38"/>
      <c r="H122" s="53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</row>
    <row r="123" spans="2:36" x14ac:dyDescent="0.25">
      <c r="B123" s="38"/>
      <c r="C123" s="38"/>
      <c r="D123" s="38"/>
      <c r="E123" s="38"/>
      <c r="F123" s="38"/>
      <c r="G123" s="38"/>
      <c r="H123" s="53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</row>
    <row r="124" spans="2:36" x14ac:dyDescent="0.25">
      <c r="B124" s="38"/>
      <c r="C124" s="38"/>
      <c r="D124" s="38"/>
      <c r="E124" s="38"/>
      <c r="F124" s="38"/>
      <c r="G124" s="38"/>
      <c r="H124" s="53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</row>
    <row r="125" spans="2:36" x14ac:dyDescent="0.25">
      <c r="B125" s="38"/>
      <c r="C125" s="38"/>
      <c r="D125" s="38"/>
      <c r="E125" s="38"/>
      <c r="F125" s="38"/>
      <c r="G125" s="38"/>
      <c r="H125" s="53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</row>
    <row r="126" spans="2:36" x14ac:dyDescent="0.25">
      <c r="B126" s="38"/>
      <c r="C126" s="38"/>
      <c r="D126" s="38"/>
      <c r="E126" s="38"/>
      <c r="F126" s="38"/>
      <c r="G126" s="38"/>
      <c r="H126" s="53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</row>
    <row r="127" spans="2:36" x14ac:dyDescent="0.25">
      <c r="B127" s="38"/>
      <c r="C127" s="38"/>
      <c r="D127" s="38"/>
      <c r="E127" s="38"/>
      <c r="F127" s="38"/>
      <c r="G127" s="38"/>
      <c r="H127" s="53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</row>
    <row r="128" spans="2:36" x14ac:dyDescent="0.25">
      <c r="B128" s="38"/>
      <c r="C128" s="38"/>
      <c r="D128" s="38"/>
      <c r="E128" s="38"/>
      <c r="F128" s="38"/>
      <c r="G128" s="38"/>
      <c r="H128" s="53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</row>
    <row r="129" spans="2:36" x14ac:dyDescent="0.25">
      <c r="B129" s="38"/>
      <c r="C129" s="38"/>
      <c r="D129" s="38"/>
      <c r="E129" s="38"/>
      <c r="F129" s="38"/>
      <c r="G129" s="38"/>
      <c r="H129" s="53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</row>
    <row r="130" spans="2:36" x14ac:dyDescent="0.25">
      <c r="B130" s="38"/>
      <c r="C130" s="38"/>
      <c r="D130" s="38"/>
      <c r="E130" s="38"/>
      <c r="F130" s="38"/>
      <c r="G130" s="38"/>
      <c r="H130" s="53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</row>
    <row r="131" spans="2:36" x14ac:dyDescent="0.25">
      <c r="B131" s="38"/>
      <c r="C131" s="38"/>
      <c r="D131" s="38"/>
      <c r="E131" s="38"/>
      <c r="F131" s="38"/>
      <c r="G131" s="38"/>
      <c r="H131" s="53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</row>
    <row r="132" spans="2:36" x14ac:dyDescent="0.25">
      <c r="B132" s="38"/>
      <c r="C132" s="38"/>
      <c r="D132" s="38"/>
      <c r="E132" s="38"/>
      <c r="F132" s="38"/>
      <c r="G132" s="38"/>
      <c r="H132" s="53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</row>
    <row r="133" spans="2:36" x14ac:dyDescent="0.25">
      <c r="B133" s="38"/>
      <c r="C133" s="38"/>
      <c r="D133" s="38"/>
      <c r="E133" s="38"/>
      <c r="F133" s="38"/>
      <c r="G133" s="38"/>
      <c r="H133" s="53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</row>
    <row r="134" spans="2:36" x14ac:dyDescent="0.25">
      <c r="B134" s="38"/>
      <c r="C134" s="38"/>
      <c r="D134" s="38"/>
      <c r="E134" s="38"/>
      <c r="F134" s="38"/>
      <c r="G134" s="38"/>
      <c r="H134" s="53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</row>
    <row r="135" spans="2:36" x14ac:dyDescent="0.25">
      <c r="B135" s="38"/>
      <c r="C135" s="38"/>
      <c r="D135" s="38"/>
      <c r="E135" s="38"/>
      <c r="F135" s="38"/>
      <c r="G135" s="38"/>
      <c r="H135" s="53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</row>
    <row r="136" spans="2:36" x14ac:dyDescent="0.25">
      <c r="B136" s="38"/>
      <c r="C136" s="38"/>
      <c r="D136" s="38"/>
      <c r="E136" s="38"/>
      <c r="F136" s="38"/>
      <c r="G136" s="38"/>
      <c r="H136" s="53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</row>
    <row r="137" spans="2:36" x14ac:dyDescent="0.25">
      <c r="B137" s="38"/>
      <c r="C137" s="38"/>
      <c r="D137" s="38"/>
      <c r="E137" s="38"/>
      <c r="F137" s="38"/>
      <c r="G137" s="38"/>
      <c r="H137" s="53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</row>
    <row r="138" spans="2:36" x14ac:dyDescent="0.25">
      <c r="B138" s="38"/>
      <c r="C138" s="38"/>
      <c r="D138" s="38"/>
      <c r="E138" s="38"/>
      <c r="F138" s="38"/>
      <c r="G138" s="38"/>
      <c r="H138" s="53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</row>
    <row r="139" spans="2:36" x14ac:dyDescent="0.25">
      <c r="B139" s="38"/>
      <c r="C139" s="38"/>
      <c r="D139" s="38"/>
      <c r="E139" s="38"/>
      <c r="F139" s="38"/>
      <c r="G139" s="38"/>
      <c r="H139" s="53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</row>
    <row r="140" spans="2:36" x14ac:dyDescent="0.25">
      <c r="B140" s="38"/>
      <c r="C140" s="38"/>
      <c r="D140" s="38"/>
      <c r="E140" s="38"/>
      <c r="F140" s="38"/>
      <c r="G140" s="38"/>
      <c r="H140" s="53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</row>
    <row r="141" spans="2:36" x14ac:dyDescent="0.25">
      <c r="B141" s="38"/>
      <c r="C141" s="38"/>
      <c r="D141" s="38"/>
      <c r="E141" s="38"/>
      <c r="F141" s="38"/>
      <c r="G141" s="38"/>
      <c r="H141" s="53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</row>
    <row r="142" spans="2:36" x14ac:dyDescent="0.25">
      <c r="B142" s="38"/>
      <c r="C142" s="38"/>
      <c r="D142" s="38"/>
      <c r="E142" s="38"/>
      <c r="F142" s="38"/>
      <c r="G142" s="38"/>
      <c r="H142" s="53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</row>
    <row r="143" spans="2:36" x14ac:dyDescent="0.25">
      <c r="B143" s="38"/>
      <c r="C143" s="38"/>
      <c r="D143" s="38"/>
      <c r="E143" s="38"/>
      <c r="F143" s="38"/>
      <c r="G143" s="38"/>
      <c r="H143" s="53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</row>
    <row r="144" spans="2:36" x14ac:dyDescent="0.25">
      <c r="B144" s="38"/>
      <c r="C144" s="38"/>
      <c r="D144" s="38"/>
      <c r="E144" s="38"/>
      <c r="F144" s="38"/>
      <c r="G144" s="38"/>
      <c r="H144" s="53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</row>
    <row r="145" spans="2:36" x14ac:dyDescent="0.25">
      <c r="B145" s="38"/>
      <c r="C145" s="38"/>
      <c r="D145" s="38"/>
      <c r="E145" s="38"/>
      <c r="F145" s="38"/>
      <c r="G145" s="38"/>
      <c r="H145" s="53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</row>
    <row r="146" spans="2:36" x14ac:dyDescent="0.25">
      <c r="B146" s="38"/>
      <c r="C146" s="38"/>
      <c r="D146" s="38"/>
      <c r="E146" s="38"/>
      <c r="F146" s="38"/>
      <c r="G146" s="38"/>
      <c r="H146" s="53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</row>
    <row r="147" spans="2:36" x14ac:dyDescent="0.25">
      <c r="B147" s="38"/>
      <c r="C147" s="38"/>
      <c r="D147" s="38"/>
      <c r="E147" s="38"/>
      <c r="F147" s="38"/>
      <c r="G147" s="38"/>
      <c r="H147" s="53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</row>
    <row r="148" spans="2:36" x14ac:dyDescent="0.25">
      <c r="B148" s="38"/>
      <c r="C148" s="38"/>
      <c r="D148" s="38"/>
      <c r="E148" s="38"/>
      <c r="F148" s="38"/>
      <c r="G148" s="38"/>
      <c r="H148" s="53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</row>
    <row r="149" spans="2:36" x14ac:dyDescent="0.25">
      <c r="B149" s="38"/>
      <c r="C149" s="38"/>
      <c r="D149" s="38"/>
      <c r="E149" s="38"/>
      <c r="F149" s="38"/>
      <c r="G149" s="38"/>
      <c r="H149" s="53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</row>
    <row r="150" spans="2:36" x14ac:dyDescent="0.25">
      <c r="B150" s="38"/>
      <c r="C150" s="38"/>
      <c r="D150" s="38"/>
      <c r="E150" s="38"/>
      <c r="F150" s="38"/>
      <c r="G150" s="38"/>
      <c r="H150" s="53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</row>
    <row r="151" spans="2:36" x14ac:dyDescent="0.25">
      <c r="B151" s="38"/>
      <c r="C151" s="38"/>
      <c r="D151" s="38"/>
      <c r="E151" s="38"/>
      <c r="F151" s="38"/>
      <c r="G151" s="38"/>
      <c r="H151" s="53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</row>
    <row r="152" spans="2:36" x14ac:dyDescent="0.25">
      <c r="B152" s="38"/>
      <c r="C152" s="38"/>
      <c r="D152" s="38"/>
      <c r="E152" s="38"/>
      <c r="F152" s="38"/>
      <c r="G152" s="38"/>
      <c r="H152" s="53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</row>
    <row r="153" spans="2:36" x14ac:dyDescent="0.25">
      <c r="B153" s="38"/>
      <c r="C153" s="38"/>
      <c r="D153" s="38"/>
      <c r="E153" s="38"/>
      <c r="F153" s="38"/>
      <c r="G153" s="38"/>
      <c r="H153" s="53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</row>
    <row r="154" spans="2:36" x14ac:dyDescent="0.25">
      <c r="B154" s="38"/>
      <c r="C154" s="38"/>
      <c r="D154" s="38"/>
      <c r="E154" s="38"/>
      <c r="F154" s="38"/>
      <c r="G154" s="38"/>
      <c r="H154" s="53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</row>
    <row r="155" spans="2:36" x14ac:dyDescent="0.25">
      <c r="B155" s="38"/>
      <c r="C155" s="38"/>
      <c r="D155" s="38"/>
      <c r="E155" s="38"/>
      <c r="F155" s="38"/>
      <c r="G155" s="38"/>
      <c r="H155" s="53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</row>
    <row r="156" spans="2:36" x14ac:dyDescent="0.25">
      <c r="B156" s="38"/>
      <c r="C156" s="38"/>
      <c r="D156" s="38"/>
      <c r="E156" s="38"/>
      <c r="F156" s="38"/>
      <c r="G156" s="38"/>
      <c r="H156" s="53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</row>
    <row r="157" spans="2:36" x14ac:dyDescent="0.25">
      <c r="B157" s="38"/>
      <c r="C157" s="38"/>
      <c r="D157" s="38"/>
      <c r="E157" s="38"/>
      <c r="F157" s="38"/>
      <c r="G157" s="38"/>
      <c r="H157" s="53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</row>
    <row r="158" spans="2:36" x14ac:dyDescent="0.25">
      <c r="B158" s="38"/>
      <c r="C158" s="38"/>
      <c r="D158" s="38"/>
      <c r="E158" s="38"/>
      <c r="F158" s="38"/>
      <c r="G158" s="38"/>
      <c r="H158" s="53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</row>
    <row r="159" spans="2:36" x14ac:dyDescent="0.25">
      <c r="B159" s="38"/>
      <c r="C159" s="38"/>
      <c r="D159" s="38"/>
      <c r="E159" s="38"/>
      <c r="F159" s="38"/>
      <c r="G159" s="38"/>
      <c r="H159" s="53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</row>
    <row r="160" spans="2:36" x14ac:dyDescent="0.25">
      <c r="B160" s="38"/>
      <c r="C160" s="38"/>
      <c r="D160" s="38"/>
      <c r="E160" s="38"/>
      <c r="F160" s="38"/>
      <c r="G160" s="38"/>
      <c r="H160" s="53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</row>
    <row r="161" spans="2:36" x14ac:dyDescent="0.25">
      <c r="B161" s="38"/>
      <c r="C161" s="38"/>
      <c r="D161" s="38"/>
      <c r="E161" s="38"/>
      <c r="F161" s="38"/>
      <c r="G161" s="38"/>
      <c r="H161" s="53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</row>
    <row r="162" spans="2:36" x14ac:dyDescent="0.25">
      <c r="B162" s="38"/>
      <c r="C162" s="38"/>
      <c r="D162" s="38"/>
      <c r="E162" s="38"/>
      <c r="F162" s="38"/>
      <c r="G162" s="38"/>
      <c r="H162" s="53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</row>
    <row r="163" spans="2:36" x14ac:dyDescent="0.25">
      <c r="B163" s="38"/>
      <c r="C163" s="38"/>
      <c r="D163" s="38"/>
      <c r="E163" s="38"/>
      <c r="F163" s="38"/>
      <c r="G163" s="38"/>
      <c r="H163" s="53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</row>
    <row r="164" spans="2:36" x14ac:dyDescent="0.25">
      <c r="B164" s="38"/>
      <c r="C164" s="38"/>
      <c r="D164" s="38"/>
      <c r="E164" s="38"/>
      <c r="F164" s="38"/>
      <c r="G164" s="38"/>
      <c r="H164" s="53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</row>
    <row r="165" spans="2:36" x14ac:dyDescent="0.25">
      <c r="B165" s="38"/>
      <c r="C165" s="38"/>
      <c r="D165" s="38"/>
      <c r="E165" s="38"/>
      <c r="F165" s="38"/>
      <c r="G165" s="38"/>
      <c r="H165" s="53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</row>
    <row r="166" spans="2:36" x14ac:dyDescent="0.25">
      <c r="B166" s="38"/>
      <c r="C166" s="38"/>
      <c r="D166" s="38"/>
      <c r="E166" s="38"/>
      <c r="F166" s="38"/>
      <c r="G166" s="38"/>
      <c r="H166" s="53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</row>
    <row r="167" spans="2:36" x14ac:dyDescent="0.25">
      <c r="B167" s="38"/>
      <c r="C167" s="38"/>
      <c r="D167" s="38"/>
      <c r="E167" s="38"/>
      <c r="F167" s="38"/>
      <c r="G167" s="38"/>
      <c r="H167" s="53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</row>
    <row r="168" spans="2:36" x14ac:dyDescent="0.25">
      <c r="B168" s="38"/>
      <c r="C168" s="38"/>
      <c r="D168" s="38"/>
      <c r="E168" s="38"/>
      <c r="F168" s="38"/>
      <c r="G168" s="38"/>
      <c r="H168" s="53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</row>
    <row r="169" spans="2:36" x14ac:dyDescent="0.25">
      <c r="B169" s="38"/>
      <c r="C169" s="38"/>
      <c r="D169" s="38"/>
      <c r="E169" s="38"/>
      <c r="F169" s="38"/>
      <c r="G169" s="38"/>
      <c r="H169" s="53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</row>
    <row r="170" spans="2:36" x14ac:dyDescent="0.25">
      <c r="B170" s="38"/>
      <c r="C170" s="38"/>
      <c r="D170" s="38"/>
      <c r="E170" s="38"/>
      <c r="F170" s="38"/>
      <c r="G170" s="38"/>
      <c r="H170" s="53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</row>
    <row r="171" spans="2:36" x14ac:dyDescent="0.25">
      <c r="B171" s="38"/>
      <c r="C171" s="38"/>
      <c r="D171" s="38"/>
      <c r="E171" s="38"/>
      <c r="F171" s="38"/>
      <c r="G171" s="38"/>
      <c r="H171" s="53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</row>
    <row r="172" spans="2:36" x14ac:dyDescent="0.25">
      <c r="B172" s="38"/>
      <c r="C172" s="38"/>
      <c r="D172" s="38"/>
      <c r="E172" s="38"/>
      <c r="F172" s="38"/>
      <c r="G172" s="38"/>
      <c r="H172" s="53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</row>
    <row r="173" spans="2:36" x14ac:dyDescent="0.25">
      <c r="B173" s="38"/>
      <c r="C173" s="38"/>
      <c r="D173" s="38"/>
      <c r="E173" s="38"/>
      <c r="F173" s="38"/>
      <c r="G173" s="38"/>
      <c r="H173" s="53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</row>
    <row r="174" spans="2:36" x14ac:dyDescent="0.25">
      <c r="B174" s="38"/>
      <c r="C174" s="38"/>
      <c r="D174" s="38"/>
      <c r="E174" s="38"/>
      <c r="F174" s="38"/>
      <c r="G174" s="38"/>
      <c r="H174" s="53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</row>
    <row r="175" spans="2:36" x14ac:dyDescent="0.25">
      <c r="B175" s="38"/>
      <c r="C175" s="38"/>
      <c r="D175" s="38"/>
      <c r="E175" s="38"/>
      <c r="F175" s="38"/>
      <c r="G175" s="38"/>
      <c r="H175" s="53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</row>
    <row r="176" spans="2:36" x14ac:dyDescent="0.25">
      <c r="B176" s="38"/>
      <c r="C176" s="38"/>
      <c r="D176" s="38"/>
      <c r="E176" s="38"/>
      <c r="F176" s="38"/>
      <c r="G176" s="38"/>
      <c r="H176" s="53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</row>
    <row r="177" spans="2:36" x14ac:dyDescent="0.25">
      <c r="B177" s="38"/>
      <c r="C177" s="38"/>
      <c r="D177" s="38"/>
      <c r="E177" s="38"/>
      <c r="F177" s="38"/>
      <c r="G177" s="38"/>
      <c r="H177" s="53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</row>
    <row r="178" spans="2:36" x14ac:dyDescent="0.25">
      <c r="B178" s="38"/>
      <c r="C178" s="38"/>
      <c r="D178" s="38"/>
      <c r="E178" s="38"/>
      <c r="F178" s="38"/>
      <c r="G178" s="38"/>
      <c r="H178" s="53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</row>
    <row r="179" spans="2:36" x14ac:dyDescent="0.25">
      <c r="B179" s="38"/>
      <c r="C179" s="38"/>
      <c r="D179" s="38"/>
      <c r="E179" s="38"/>
      <c r="F179" s="38"/>
      <c r="G179" s="38"/>
      <c r="H179" s="53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2:36" x14ac:dyDescent="0.25">
      <c r="B180" s="38"/>
      <c r="C180" s="38"/>
      <c r="D180" s="38"/>
      <c r="E180" s="38"/>
      <c r="F180" s="38"/>
      <c r="G180" s="38"/>
      <c r="H180" s="53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2:36" x14ac:dyDescent="0.25">
      <c r="B181" s="38"/>
      <c r="C181" s="38"/>
      <c r="D181" s="38"/>
      <c r="E181" s="38"/>
      <c r="F181" s="38"/>
      <c r="G181" s="38"/>
      <c r="H181" s="53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2:36" x14ac:dyDescent="0.25">
      <c r="B182" s="38"/>
      <c r="C182" s="38"/>
      <c r="D182" s="38"/>
      <c r="E182" s="38"/>
      <c r="F182" s="38"/>
      <c r="G182" s="38"/>
      <c r="H182" s="53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2:36" x14ac:dyDescent="0.25">
      <c r="B183" s="38"/>
      <c r="C183" s="38"/>
      <c r="D183" s="38"/>
      <c r="E183" s="38"/>
      <c r="F183" s="38"/>
      <c r="G183" s="38"/>
      <c r="H183" s="53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2:36" x14ac:dyDescent="0.25">
      <c r="B184" s="38"/>
      <c r="C184" s="38"/>
      <c r="D184" s="38"/>
      <c r="E184" s="38"/>
      <c r="F184" s="38"/>
      <c r="G184" s="38"/>
      <c r="H184" s="53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2:36" x14ac:dyDescent="0.25">
      <c r="B185" s="38"/>
      <c r="C185" s="38"/>
      <c r="D185" s="38"/>
      <c r="E185" s="38"/>
      <c r="F185" s="38"/>
      <c r="G185" s="38"/>
      <c r="H185" s="53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</row>
    <row r="186" spans="2:36" x14ac:dyDescent="0.25">
      <c r="B186" s="38"/>
      <c r="C186" s="38"/>
      <c r="D186" s="38"/>
      <c r="E186" s="38"/>
      <c r="F186" s="38"/>
      <c r="G186" s="38"/>
      <c r="H186" s="53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</row>
    <row r="187" spans="2:36" x14ac:dyDescent="0.25">
      <c r="B187" s="38"/>
      <c r="C187" s="38"/>
      <c r="D187" s="38"/>
      <c r="E187" s="38"/>
      <c r="F187" s="38"/>
      <c r="G187" s="38"/>
      <c r="H187" s="53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</row>
    <row r="188" spans="2:36" x14ac:dyDescent="0.25">
      <c r="B188" s="38"/>
      <c r="C188" s="38"/>
      <c r="D188" s="38"/>
      <c r="E188" s="38"/>
      <c r="F188" s="38"/>
      <c r="G188" s="38"/>
      <c r="H188" s="53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</row>
    <row r="189" spans="2:36" x14ac:dyDescent="0.25">
      <c r="B189" s="38"/>
      <c r="C189" s="38"/>
      <c r="D189" s="38"/>
      <c r="E189" s="38"/>
      <c r="F189" s="38"/>
      <c r="G189" s="38"/>
      <c r="H189" s="53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</row>
    <row r="190" spans="2:36" x14ac:dyDescent="0.25">
      <c r="B190" s="38"/>
      <c r="C190" s="38"/>
      <c r="D190" s="38"/>
      <c r="E190" s="38"/>
      <c r="F190" s="38"/>
      <c r="G190" s="38"/>
      <c r="H190" s="53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</row>
    <row r="191" spans="2:36" x14ac:dyDescent="0.25">
      <c r="B191" s="38"/>
      <c r="C191" s="38"/>
      <c r="D191" s="38"/>
      <c r="E191" s="38"/>
      <c r="F191" s="38"/>
      <c r="G191" s="38"/>
      <c r="H191" s="53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</row>
    <row r="192" spans="2:36" x14ac:dyDescent="0.25">
      <c r="B192" s="38"/>
      <c r="C192" s="38"/>
      <c r="D192" s="38"/>
      <c r="E192" s="38"/>
      <c r="F192" s="38"/>
      <c r="G192" s="38"/>
      <c r="H192" s="53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</row>
    <row r="193" spans="2:36" x14ac:dyDescent="0.25">
      <c r="B193" s="38"/>
      <c r="C193" s="38"/>
      <c r="D193" s="38"/>
      <c r="E193" s="38"/>
      <c r="F193" s="38"/>
      <c r="G193" s="38"/>
      <c r="H193" s="53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</row>
    <row r="194" spans="2:36" x14ac:dyDescent="0.25">
      <c r="B194" s="38"/>
      <c r="C194" s="38"/>
      <c r="D194" s="38"/>
      <c r="E194" s="38"/>
      <c r="F194" s="38"/>
      <c r="G194" s="38"/>
      <c r="H194" s="53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</row>
    <row r="195" spans="2:36" x14ac:dyDescent="0.25">
      <c r="B195" s="38"/>
      <c r="C195" s="38"/>
      <c r="D195" s="38"/>
      <c r="E195" s="38"/>
      <c r="F195" s="38"/>
      <c r="G195" s="38"/>
      <c r="H195" s="53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</row>
    <row r="196" spans="2:36" x14ac:dyDescent="0.25">
      <c r="B196" s="38"/>
      <c r="C196" s="38"/>
      <c r="D196" s="38"/>
      <c r="E196" s="38"/>
      <c r="F196" s="38"/>
      <c r="G196" s="38"/>
      <c r="H196" s="53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</row>
    <row r="197" spans="2:36" x14ac:dyDescent="0.25">
      <c r="B197" s="38"/>
      <c r="C197" s="38"/>
      <c r="D197" s="38"/>
      <c r="E197" s="38"/>
      <c r="F197" s="38"/>
      <c r="G197" s="38"/>
      <c r="H197" s="53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</row>
    <row r="198" spans="2:36" x14ac:dyDescent="0.25">
      <c r="B198" s="38"/>
      <c r="C198" s="38"/>
      <c r="D198" s="38"/>
      <c r="E198" s="38"/>
      <c r="F198" s="38"/>
      <c r="G198" s="38"/>
      <c r="H198" s="53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</row>
    <row r="199" spans="2:36" x14ac:dyDescent="0.25">
      <c r="B199" s="38"/>
      <c r="C199" s="38"/>
      <c r="D199" s="38"/>
      <c r="E199" s="38"/>
      <c r="F199" s="38"/>
      <c r="G199" s="38"/>
      <c r="H199" s="53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</row>
    <row r="200" spans="2:36" x14ac:dyDescent="0.25">
      <c r="B200" s="38"/>
      <c r="C200" s="38"/>
      <c r="D200" s="38"/>
      <c r="E200" s="38"/>
      <c r="F200" s="38"/>
      <c r="G200" s="38"/>
      <c r="H200" s="53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</row>
    <row r="201" spans="2:36" x14ac:dyDescent="0.25">
      <c r="B201" s="38"/>
      <c r="C201" s="38"/>
      <c r="D201" s="38"/>
      <c r="E201" s="38"/>
      <c r="F201" s="38"/>
      <c r="G201" s="38"/>
      <c r="H201" s="53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</row>
    <row r="202" spans="2:36" x14ac:dyDescent="0.25">
      <c r="B202" s="38"/>
      <c r="C202" s="38"/>
      <c r="D202" s="38"/>
      <c r="E202" s="38"/>
      <c r="F202" s="38"/>
      <c r="G202" s="38"/>
      <c r="H202" s="53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</row>
    <row r="203" spans="2:36" x14ac:dyDescent="0.25">
      <c r="B203" s="38"/>
      <c r="C203" s="38"/>
      <c r="D203" s="38"/>
      <c r="E203" s="38"/>
      <c r="F203" s="38"/>
      <c r="G203" s="38"/>
      <c r="H203" s="53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</row>
    <row r="204" spans="2:36" x14ac:dyDescent="0.25">
      <c r="B204" s="38"/>
      <c r="C204" s="38"/>
      <c r="D204" s="38"/>
      <c r="E204" s="38"/>
      <c r="F204" s="38"/>
      <c r="G204" s="38"/>
      <c r="H204" s="53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</row>
    <row r="205" spans="2:36" x14ac:dyDescent="0.25">
      <c r="B205" s="38"/>
      <c r="C205" s="38"/>
      <c r="D205" s="38"/>
      <c r="E205" s="38"/>
      <c r="F205" s="38"/>
      <c r="G205" s="38"/>
      <c r="H205" s="53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</row>
    <row r="206" spans="2:36" x14ac:dyDescent="0.25">
      <c r="B206" s="38"/>
      <c r="C206" s="38"/>
      <c r="D206" s="38"/>
      <c r="E206" s="38"/>
      <c r="F206" s="38"/>
      <c r="G206" s="38"/>
      <c r="H206" s="53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</row>
    <row r="207" spans="2:36" x14ac:dyDescent="0.25">
      <c r="B207" s="38"/>
      <c r="C207" s="38"/>
      <c r="D207" s="38"/>
      <c r="E207" s="38"/>
      <c r="F207" s="38"/>
      <c r="G207" s="38"/>
      <c r="H207" s="53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</row>
    <row r="208" spans="2:36" x14ac:dyDescent="0.25">
      <c r="B208" s="38"/>
      <c r="C208" s="38"/>
      <c r="D208" s="38"/>
      <c r="E208" s="38"/>
      <c r="F208" s="38"/>
      <c r="G208" s="38"/>
      <c r="H208" s="53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</row>
    <row r="209" spans="2:36" x14ac:dyDescent="0.25">
      <c r="B209" s="38"/>
      <c r="C209" s="38"/>
      <c r="D209" s="38"/>
      <c r="E209" s="38"/>
      <c r="F209" s="38"/>
      <c r="G209" s="38"/>
      <c r="H209" s="53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</row>
    <row r="210" spans="2:36" x14ac:dyDescent="0.25">
      <c r="B210" s="38"/>
      <c r="C210" s="38"/>
      <c r="D210" s="38"/>
      <c r="E210" s="38"/>
      <c r="F210" s="38"/>
      <c r="G210" s="38"/>
      <c r="H210" s="53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</row>
    <row r="211" spans="2:36" x14ac:dyDescent="0.25">
      <c r="B211" s="38"/>
      <c r="C211" s="38"/>
      <c r="D211" s="38"/>
      <c r="E211" s="38"/>
      <c r="F211" s="38"/>
      <c r="G211" s="38"/>
      <c r="H211" s="53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</row>
    <row r="212" spans="2:36" x14ac:dyDescent="0.25">
      <c r="B212" s="38"/>
      <c r="C212" s="38"/>
      <c r="D212" s="38"/>
      <c r="E212" s="38"/>
      <c r="F212" s="38"/>
      <c r="G212" s="38"/>
      <c r="H212" s="53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</row>
    <row r="213" spans="2:36" x14ac:dyDescent="0.25">
      <c r="B213" s="38"/>
      <c r="C213" s="38"/>
      <c r="D213" s="38"/>
      <c r="E213" s="38"/>
      <c r="F213" s="38"/>
      <c r="G213" s="38"/>
      <c r="H213" s="53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</row>
    <row r="214" spans="2:36" x14ac:dyDescent="0.25">
      <c r="B214" s="38"/>
      <c r="C214" s="38"/>
      <c r="D214" s="38"/>
      <c r="E214" s="38"/>
      <c r="F214" s="38"/>
      <c r="G214" s="38"/>
      <c r="H214" s="53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</row>
    <row r="215" spans="2:36" x14ac:dyDescent="0.25">
      <c r="B215" s="38"/>
      <c r="C215" s="38"/>
      <c r="D215" s="38"/>
      <c r="E215" s="38"/>
      <c r="F215" s="38"/>
      <c r="G215" s="38"/>
      <c r="H215" s="53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</row>
    <row r="216" spans="2:36" x14ac:dyDescent="0.25">
      <c r="B216" s="38"/>
      <c r="C216" s="38"/>
      <c r="D216" s="38"/>
      <c r="E216" s="38"/>
      <c r="F216" s="38"/>
      <c r="G216" s="38"/>
      <c r="H216" s="53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</row>
    <row r="217" spans="2:36" x14ac:dyDescent="0.25">
      <c r="B217" s="38"/>
      <c r="C217" s="38"/>
      <c r="D217" s="38"/>
      <c r="E217" s="38"/>
      <c r="F217" s="38"/>
      <c r="G217" s="38"/>
      <c r="H217" s="53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</row>
    <row r="218" spans="2:36" x14ac:dyDescent="0.25">
      <c r="B218" s="38"/>
      <c r="C218" s="38"/>
      <c r="D218" s="38"/>
      <c r="E218" s="38"/>
      <c r="F218" s="38"/>
      <c r="G218" s="38"/>
      <c r="H218" s="53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</row>
    <row r="219" spans="2:36" x14ac:dyDescent="0.25">
      <c r="B219" s="38"/>
      <c r="C219" s="38"/>
      <c r="D219" s="38"/>
      <c r="E219" s="38"/>
      <c r="F219" s="38"/>
      <c r="G219" s="38"/>
      <c r="H219" s="53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</row>
    <row r="220" spans="2:36" x14ac:dyDescent="0.25">
      <c r="B220" s="38"/>
      <c r="C220" s="38"/>
      <c r="D220" s="38"/>
      <c r="E220" s="38"/>
      <c r="F220" s="38"/>
      <c r="G220" s="38"/>
      <c r="H220" s="53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</row>
    <row r="221" spans="2:36" x14ac:dyDescent="0.25">
      <c r="B221" s="38"/>
      <c r="C221" s="38"/>
      <c r="D221" s="38"/>
      <c r="E221" s="38"/>
      <c r="F221" s="38"/>
      <c r="G221" s="38"/>
      <c r="H221" s="53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</row>
    <row r="222" spans="2:36" x14ac:dyDescent="0.25">
      <c r="B222" s="38"/>
      <c r="C222" s="38"/>
      <c r="D222" s="38"/>
      <c r="E222" s="38"/>
      <c r="F222" s="38"/>
      <c r="G222" s="38"/>
      <c r="H222" s="53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</row>
    <row r="223" spans="2:36" x14ac:dyDescent="0.25">
      <c r="B223" s="38"/>
      <c r="C223" s="38"/>
      <c r="D223" s="38"/>
      <c r="E223" s="38"/>
      <c r="F223" s="38"/>
      <c r="G223" s="38"/>
      <c r="H223" s="53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</row>
    <row r="224" spans="2:36" x14ac:dyDescent="0.25">
      <c r="B224" s="38"/>
      <c r="C224" s="38"/>
      <c r="D224" s="38"/>
      <c r="E224" s="38"/>
      <c r="F224" s="38"/>
      <c r="G224" s="38"/>
      <c r="H224" s="53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</row>
    <row r="225" spans="2:36" x14ac:dyDescent="0.25">
      <c r="B225" s="38"/>
      <c r="C225" s="38"/>
      <c r="D225" s="38"/>
      <c r="E225" s="38"/>
      <c r="F225" s="38"/>
      <c r="G225" s="38"/>
      <c r="H225" s="53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</row>
    <row r="226" spans="2:36" x14ac:dyDescent="0.25">
      <c r="B226" s="38"/>
      <c r="C226" s="38"/>
      <c r="D226" s="38"/>
      <c r="E226" s="38"/>
      <c r="F226" s="38"/>
      <c r="G226" s="38"/>
      <c r="H226" s="53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</row>
    <row r="227" spans="2:36" x14ac:dyDescent="0.25">
      <c r="B227" s="38"/>
      <c r="C227" s="38"/>
      <c r="D227" s="38"/>
      <c r="E227" s="38"/>
      <c r="F227" s="38"/>
      <c r="G227" s="38"/>
      <c r="H227" s="53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</row>
    <row r="228" spans="2:36" x14ac:dyDescent="0.25">
      <c r="B228" s="38"/>
      <c r="C228" s="38"/>
      <c r="D228" s="38"/>
      <c r="E228" s="38"/>
      <c r="F228" s="38"/>
      <c r="G228" s="38"/>
      <c r="H228" s="53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</row>
    <row r="229" spans="2:36" x14ac:dyDescent="0.25">
      <c r="B229" s="38"/>
      <c r="C229" s="38"/>
      <c r="D229" s="38"/>
      <c r="E229" s="38"/>
      <c r="F229" s="38"/>
      <c r="G229" s="38"/>
      <c r="H229" s="53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</row>
    <row r="230" spans="2:36" x14ac:dyDescent="0.25">
      <c r="B230" s="38"/>
      <c r="C230" s="38"/>
      <c r="D230" s="38"/>
      <c r="E230" s="38"/>
      <c r="F230" s="38"/>
      <c r="G230" s="38"/>
      <c r="H230" s="53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</row>
    <row r="231" spans="2:36" x14ac:dyDescent="0.25">
      <c r="B231" s="38"/>
      <c r="C231" s="38"/>
      <c r="D231" s="38"/>
      <c r="E231" s="38"/>
      <c r="F231" s="38"/>
      <c r="G231" s="38"/>
      <c r="H231" s="53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</row>
  </sheetData>
  <autoFilter ref="A2:AD20" xr:uid="{EF5387C7-46E2-4FFE-90D2-CA4A53860CE6}"/>
  <sortState xmlns:xlrd2="http://schemas.microsoft.com/office/spreadsheetml/2017/richdata2" ref="A3:I20">
    <sortCondition ref="A3:A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Acct List</vt:lpstr>
      <vt:lpstr>Unbeudgeted</vt:lpstr>
      <vt:lpstr>Unbudgeted GL List</vt:lpstr>
      <vt:lpstr>Budgeted Only</vt:lpstr>
      <vt:lpstr>Budgeted GL List - Revenues</vt:lpstr>
      <vt:lpstr>Budgeted GL List - Expenses</vt:lpstr>
      <vt:lpstr>'Full Acct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Sheena Hall</dc:creator>
  <cp:lastModifiedBy>Sheena Hall</cp:lastModifiedBy>
  <cp:lastPrinted>2022-12-15T12:53:31Z</cp:lastPrinted>
  <dcterms:created xsi:type="dcterms:W3CDTF">2022-11-21T15:23:33Z</dcterms:created>
  <dcterms:modified xsi:type="dcterms:W3CDTF">2023-01-06T15:35:06Z</dcterms:modified>
</cp:coreProperties>
</file>