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sana.hubbs/Downloads/"/>
    </mc:Choice>
  </mc:AlternateContent>
  <xr:revisionPtr revIDLastSave="0" documentId="8_{239542F8-A306-DE4C-A8DB-675E5308A88C}" xr6:coauthVersionLast="47" xr6:coauthVersionMax="47" xr10:uidLastSave="{00000000-0000-0000-0000-000000000000}"/>
  <bookViews>
    <workbookView xWindow="0" yWindow="500" windowWidth="29040" windowHeight="15840" xr2:uid="{26747AA4-A8D8-4B63-8E03-08BC73FCA16B}"/>
  </bookViews>
  <sheets>
    <sheet name="Sheet1" sheetId="1" r:id="rId1"/>
  </sheets>
  <definedNames>
    <definedName name="_xlnm.Print_Area" localSheetId="0">Sheet1!$A$1:$Q$61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E50" i="1"/>
  <c r="C34" i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  <c r="Q34" i="1" s="1"/>
  <c r="D42" i="1" l="1"/>
  <c r="C31" i="1" l="1"/>
  <c r="E44" i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D44" i="1"/>
  <c r="D43" i="1"/>
  <c r="D45" i="1" s="1"/>
  <c r="C43" i="1"/>
  <c r="C45" i="1" s="1"/>
  <c r="E42" i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C18" i="1"/>
  <c r="E43" i="1" l="1"/>
  <c r="E45" i="1" s="1"/>
  <c r="C13" i="1"/>
  <c r="D52" i="1"/>
  <c r="F50" i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E52" i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D36" i="1"/>
  <c r="E36" i="1" s="1"/>
  <c r="F36" i="1" s="1"/>
  <c r="G36" i="1" s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D26" i="1"/>
  <c r="E26" i="1" s="1"/>
  <c r="D18" i="1"/>
  <c r="E18" i="1" s="1"/>
  <c r="F18" i="1" s="1"/>
  <c r="G18" i="1" s="1"/>
  <c r="H18" i="1" s="1"/>
  <c r="I18" i="1" s="1"/>
  <c r="C17" i="1"/>
  <c r="D17" i="1" s="1"/>
  <c r="C16" i="1"/>
  <c r="C24" i="1" s="1"/>
  <c r="D9" i="1"/>
  <c r="D8" i="1"/>
  <c r="D16" i="1" s="1"/>
  <c r="D24" i="1" s="1"/>
  <c r="D10" i="1"/>
  <c r="E10" i="1" s="1"/>
  <c r="F10" i="1" s="1"/>
  <c r="G10" i="1" s="1"/>
  <c r="H10" i="1" s="1"/>
  <c r="C11" i="1"/>
  <c r="F43" i="1" l="1"/>
  <c r="F45" i="1"/>
  <c r="G43" i="1"/>
  <c r="D11" i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C19" i="1"/>
  <c r="I10" i="1"/>
  <c r="J10" i="1" s="1"/>
  <c r="K10" i="1" s="1"/>
  <c r="L10" i="1" s="1"/>
  <c r="D19" i="1"/>
  <c r="E17" i="1"/>
  <c r="E8" i="1"/>
  <c r="C25" i="1"/>
  <c r="C51" i="1" s="1"/>
  <c r="C53" i="1" s="1"/>
  <c r="F26" i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J18" i="1"/>
  <c r="G45" i="1" l="1"/>
  <c r="H43" i="1"/>
  <c r="F11" i="1"/>
  <c r="H11" i="1"/>
  <c r="E11" i="1"/>
  <c r="J11" i="1"/>
  <c r="G11" i="1"/>
  <c r="M10" i="1"/>
  <c r="L11" i="1"/>
  <c r="F8" i="1"/>
  <c r="E16" i="1"/>
  <c r="E24" i="1" s="1"/>
  <c r="I11" i="1"/>
  <c r="D25" i="1"/>
  <c r="D51" i="1" s="1"/>
  <c r="E51" i="1" s="1"/>
  <c r="C27" i="1"/>
  <c r="K11" i="1"/>
  <c r="C35" i="1"/>
  <c r="F17" i="1"/>
  <c r="E19" i="1"/>
  <c r="K18" i="1"/>
  <c r="H45" i="1" l="1"/>
  <c r="I43" i="1"/>
  <c r="G17" i="1"/>
  <c r="F19" i="1"/>
  <c r="D35" i="1"/>
  <c r="C37" i="1"/>
  <c r="N10" i="1"/>
  <c r="M11" i="1"/>
  <c r="E25" i="1"/>
  <c r="D27" i="1"/>
  <c r="G8" i="1"/>
  <c r="F16" i="1"/>
  <c r="F24" i="1" s="1"/>
  <c r="L18" i="1"/>
  <c r="I45" i="1" l="1"/>
  <c r="J43" i="1"/>
  <c r="O10" i="1"/>
  <c r="N11" i="1"/>
  <c r="H17" i="1"/>
  <c r="G19" i="1"/>
  <c r="G16" i="1"/>
  <c r="G24" i="1" s="1"/>
  <c r="H8" i="1"/>
  <c r="F25" i="1"/>
  <c r="E27" i="1"/>
  <c r="D37" i="1"/>
  <c r="E35" i="1"/>
  <c r="M18" i="1"/>
  <c r="J45" i="1" l="1"/>
  <c r="K43" i="1"/>
  <c r="G25" i="1"/>
  <c r="F27" i="1"/>
  <c r="I17" i="1"/>
  <c r="H19" i="1"/>
  <c r="F35" i="1"/>
  <c r="E37" i="1"/>
  <c r="I8" i="1"/>
  <c r="H16" i="1"/>
  <c r="H24" i="1" s="1"/>
  <c r="P10" i="1"/>
  <c r="O11" i="1"/>
  <c r="N18" i="1"/>
  <c r="K45" i="1" l="1"/>
  <c r="L43" i="1"/>
  <c r="J17" i="1"/>
  <c r="I19" i="1"/>
  <c r="Q10" i="1"/>
  <c r="Q11" i="1" s="1"/>
  <c r="P11" i="1"/>
  <c r="J8" i="1"/>
  <c r="I16" i="1"/>
  <c r="I24" i="1" s="1"/>
  <c r="F37" i="1"/>
  <c r="G35" i="1"/>
  <c r="G27" i="1"/>
  <c r="H25" i="1"/>
  <c r="O18" i="1"/>
  <c r="L45" i="1" l="1"/>
  <c r="M43" i="1"/>
  <c r="C12" i="1"/>
  <c r="H27" i="1"/>
  <c r="I25" i="1"/>
  <c r="K8" i="1"/>
  <c r="J16" i="1"/>
  <c r="J24" i="1" s="1"/>
  <c r="K17" i="1"/>
  <c r="J19" i="1"/>
  <c r="H35" i="1"/>
  <c r="G37" i="1"/>
  <c r="P18" i="1"/>
  <c r="M45" i="1" l="1"/>
  <c r="N43" i="1"/>
  <c r="H37" i="1"/>
  <c r="I35" i="1"/>
  <c r="L8" i="1"/>
  <c r="K16" i="1"/>
  <c r="K24" i="1" s="1"/>
  <c r="I27" i="1"/>
  <c r="J25" i="1"/>
  <c r="L17" i="1"/>
  <c r="K19" i="1"/>
  <c r="Q18" i="1"/>
  <c r="N45" i="1" l="1"/>
  <c r="O43" i="1"/>
  <c r="M8" i="1"/>
  <c r="L16" i="1"/>
  <c r="L24" i="1" s="1"/>
  <c r="M17" i="1"/>
  <c r="L19" i="1"/>
  <c r="J27" i="1"/>
  <c r="K25" i="1"/>
  <c r="J35" i="1"/>
  <c r="I37" i="1"/>
  <c r="O45" i="1" l="1"/>
  <c r="P43" i="1"/>
  <c r="K35" i="1"/>
  <c r="J37" i="1"/>
  <c r="N17" i="1"/>
  <c r="M19" i="1"/>
  <c r="L25" i="1"/>
  <c r="K27" i="1"/>
  <c r="N8" i="1"/>
  <c r="M16" i="1"/>
  <c r="M24" i="1" s="1"/>
  <c r="P45" i="1" l="1"/>
  <c r="Q43" i="1"/>
  <c r="Q45" i="1" s="1"/>
  <c r="O8" i="1"/>
  <c r="N16" i="1"/>
  <c r="N24" i="1" s="1"/>
  <c r="O17" i="1"/>
  <c r="N19" i="1"/>
  <c r="M25" i="1"/>
  <c r="L27" i="1"/>
  <c r="L35" i="1"/>
  <c r="K37" i="1"/>
  <c r="C47" i="1" l="1"/>
  <c r="C46" i="1"/>
  <c r="M35" i="1"/>
  <c r="L37" i="1"/>
  <c r="P17" i="1"/>
  <c r="O19" i="1"/>
  <c r="M27" i="1"/>
  <c r="N25" i="1"/>
  <c r="P8" i="1"/>
  <c r="O16" i="1"/>
  <c r="O24" i="1" s="1"/>
  <c r="O25" i="1" l="1"/>
  <c r="N27" i="1"/>
  <c r="M37" i="1"/>
  <c r="N35" i="1"/>
  <c r="Q8" i="1"/>
  <c r="Q16" i="1" s="1"/>
  <c r="Q24" i="1" s="1"/>
  <c r="P16" i="1"/>
  <c r="P24" i="1" s="1"/>
  <c r="Q17" i="1"/>
  <c r="Q19" i="1" s="1"/>
  <c r="P19" i="1"/>
  <c r="C20" i="1" l="1"/>
  <c r="C21" i="1"/>
  <c r="N37" i="1"/>
  <c r="O35" i="1"/>
  <c r="P25" i="1"/>
  <c r="O27" i="1"/>
  <c r="Q25" i="1" l="1"/>
  <c r="Q27" i="1" s="1"/>
  <c r="C28" i="1" s="1"/>
  <c r="C30" i="1" s="1"/>
  <c r="P27" i="1"/>
  <c r="P35" i="1"/>
  <c r="O37" i="1"/>
  <c r="Q35" i="1" l="1"/>
  <c r="Q37" i="1" s="1"/>
  <c r="P37" i="1"/>
  <c r="C38" i="1" l="1"/>
  <c r="C39" i="1"/>
  <c r="D53" i="1"/>
  <c r="E53" i="1" l="1"/>
  <c r="F51" i="1"/>
  <c r="F53" i="1" l="1"/>
  <c r="G51" i="1"/>
  <c r="G53" i="1" l="1"/>
  <c r="H51" i="1"/>
  <c r="H53" i="1" l="1"/>
  <c r="I51" i="1"/>
  <c r="J51" i="1" l="1"/>
  <c r="I53" i="1"/>
  <c r="J53" i="1" l="1"/>
  <c r="K51" i="1"/>
  <c r="L51" i="1" l="1"/>
  <c r="K53" i="1"/>
  <c r="L53" i="1" l="1"/>
  <c r="M51" i="1"/>
  <c r="M53" i="1" l="1"/>
  <c r="N51" i="1"/>
  <c r="N53" i="1" l="1"/>
  <c r="O51" i="1"/>
  <c r="P51" i="1" l="1"/>
  <c r="O53" i="1"/>
  <c r="P53" i="1" l="1"/>
  <c r="Q51" i="1"/>
  <c r="Q53" i="1" s="1"/>
  <c r="C54" i="1" l="1"/>
  <c r="C55" i="1"/>
</calcChain>
</file>

<file path=xl/sharedStrings.xml><?xml version="1.0" encoding="utf-8"?>
<sst xmlns="http://schemas.openxmlformats.org/spreadsheetml/2006/main" count="53" uniqueCount="23">
  <si>
    <t>Year of Analysis</t>
  </si>
  <si>
    <t>Tax Year</t>
  </si>
  <si>
    <t>Assessed Value</t>
  </si>
  <si>
    <t>Total Tax Burden</t>
  </si>
  <si>
    <t>Amount allocated for TIF</t>
  </si>
  <si>
    <t>Town Portion</t>
  </si>
  <si>
    <t>Scenario 1: Current TIF Proposal</t>
  </si>
  <si>
    <t>Scenario 2: Town as TIF Lender</t>
  </si>
  <si>
    <t>NPV of Town Portion</t>
  </si>
  <si>
    <t>Scenario 3: Direct Investment</t>
  </si>
  <si>
    <t>Pro Forma Tax Comparison Analysis</t>
  </si>
  <si>
    <t>Cape Elizabeth Affordable Housing TIF</t>
  </si>
  <si>
    <t>Notes:</t>
  </si>
  <si>
    <t>Less: Investment</t>
  </si>
  <si>
    <t>Adjusted Value to Town</t>
  </si>
  <si>
    <t>1. Assumes 6% discount rate (note that relative NPV analysis won't change regardless of rate)</t>
  </si>
  <si>
    <t>2. Tax burden for Dunham Court based on town estimates</t>
  </si>
  <si>
    <t>Scenario 4: Alternative Development at Same Time</t>
  </si>
  <si>
    <t>Scenario 5: Alternative Development Delayed 1 Year</t>
  </si>
  <si>
    <t>Total Town Receipt</t>
  </si>
  <si>
    <t>Scenario 6: Alternative Development with New Zoning Mass w/ Commercial</t>
  </si>
  <si>
    <t>3. Alternative 4-5 assumes ground-floor commercial with multifamily above, estimate of assessment based on existing town assessments/tax burden of comparable properties</t>
  </si>
  <si>
    <t>4. Alternative 6 based on 2 identical properties assuming a rezoning that allowed increased density but with commercial; assumes 2 identical buildings with 12 units each and ground-floor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</si>
</sst>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0" fontId="2" fillId="0" borderId="1" xfId="0" applyFont="1" applyBorder="1"/>
    <xf numFmtId="164" fontId="2" fillId="0" borderId="2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B8993-D4A8-48E5-A0DC-9695ED899B62}">
  <sheetPr>
    <pageSetUpPr fitToPage="1"/>
  </sheetPr>
  <dimension ref="A1:Q61"/>
  <sheetViews>
    <sheetView tabSelected="1" topLeftCell="A25" workbookViewId="0">
      <selection activeCell="D51" sqref="D51"/>
    </sheetView>
  </sheetViews>
  <sheetFormatPr baseColWidth="10" defaultColWidth="8.83203125" defaultRowHeight="15" x14ac:dyDescent="0.2"/>
  <cols>
    <col min="2" max="2" width="24.1640625" customWidth="1"/>
    <col min="3" max="17" width="15.5" customWidth="1"/>
  </cols>
  <sheetData>
    <row r="1" spans="1:17" x14ac:dyDescent="0.2">
      <c r="A1" s="3" t="s">
        <v>10</v>
      </c>
    </row>
    <row r="2" spans="1:17" x14ac:dyDescent="0.2">
      <c r="A2" t="s">
        <v>11</v>
      </c>
    </row>
    <row r="4" spans="1:17" x14ac:dyDescent="0.2">
      <c r="B4" t="s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  <c r="M4">
        <v>11</v>
      </c>
      <c r="N4">
        <v>12</v>
      </c>
      <c r="O4">
        <v>13</v>
      </c>
      <c r="P4">
        <v>14</v>
      </c>
      <c r="Q4">
        <v>15</v>
      </c>
    </row>
    <row r="5" spans="1:17" x14ac:dyDescent="0.2">
      <c r="B5" t="s">
        <v>1</v>
      </c>
      <c r="C5">
        <v>2025</v>
      </c>
      <c r="D5">
        <v>2026</v>
      </c>
      <c r="E5">
        <v>2027</v>
      </c>
      <c r="F5">
        <v>2028</v>
      </c>
      <c r="G5">
        <v>2029</v>
      </c>
      <c r="H5">
        <v>2030</v>
      </c>
      <c r="I5">
        <v>2031</v>
      </c>
      <c r="J5">
        <v>2032</v>
      </c>
      <c r="K5">
        <v>2033</v>
      </c>
      <c r="L5">
        <v>2034</v>
      </c>
      <c r="M5">
        <v>2035</v>
      </c>
      <c r="N5">
        <v>2036</v>
      </c>
      <c r="O5">
        <v>2037</v>
      </c>
      <c r="P5">
        <v>2038</v>
      </c>
      <c r="Q5">
        <v>2039</v>
      </c>
    </row>
    <row r="7" spans="1:17" x14ac:dyDescent="0.2">
      <c r="A7" t="s">
        <v>6</v>
      </c>
    </row>
    <row r="8" spans="1:17" x14ac:dyDescent="0.2">
      <c r="B8" t="s">
        <v>2</v>
      </c>
      <c r="C8" s="1">
        <v>5556800</v>
      </c>
      <c r="D8" s="1">
        <f>C8</f>
        <v>5556800</v>
      </c>
      <c r="E8" s="1">
        <f t="shared" ref="E8:Q8" si="0">D8</f>
        <v>5556800</v>
      </c>
      <c r="F8" s="1">
        <f t="shared" si="0"/>
        <v>5556800</v>
      </c>
      <c r="G8" s="1">
        <f t="shared" si="0"/>
        <v>5556800</v>
      </c>
      <c r="H8" s="1">
        <f t="shared" si="0"/>
        <v>5556800</v>
      </c>
      <c r="I8" s="1">
        <f t="shared" si="0"/>
        <v>5556800</v>
      </c>
      <c r="J8" s="1">
        <f t="shared" si="0"/>
        <v>5556800</v>
      </c>
      <c r="K8" s="1">
        <f t="shared" si="0"/>
        <v>5556800</v>
      </c>
      <c r="L8" s="1">
        <f t="shared" si="0"/>
        <v>5556800</v>
      </c>
      <c r="M8" s="1">
        <f t="shared" si="0"/>
        <v>5556800</v>
      </c>
      <c r="N8" s="1">
        <f t="shared" si="0"/>
        <v>5556800</v>
      </c>
      <c r="O8" s="1">
        <f t="shared" si="0"/>
        <v>5556800</v>
      </c>
      <c r="P8" s="1">
        <f t="shared" si="0"/>
        <v>5556800</v>
      </c>
      <c r="Q8" s="1">
        <f t="shared" si="0"/>
        <v>5556800</v>
      </c>
    </row>
    <row r="9" spans="1:17" x14ac:dyDescent="0.2">
      <c r="B9" t="s">
        <v>3</v>
      </c>
      <c r="C9" s="1">
        <v>117723</v>
      </c>
      <c r="D9" s="1">
        <f>C9*1.03</f>
        <v>121254.69</v>
      </c>
      <c r="E9" s="1">
        <f t="shared" ref="E9:Q9" si="1">D9*1.03</f>
        <v>124892.33070000001</v>
      </c>
      <c r="F9" s="1">
        <f t="shared" si="1"/>
        <v>128639.10062100001</v>
      </c>
      <c r="G9" s="1">
        <f t="shared" si="1"/>
        <v>132498.27363963</v>
      </c>
      <c r="H9" s="1">
        <f t="shared" si="1"/>
        <v>136473.22184881891</v>
      </c>
      <c r="I9" s="1">
        <f t="shared" si="1"/>
        <v>140567.41850428347</v>
      </c>
      <c r="J9" s="1">
        <f t="shared" si="1"/>
        <v>144784.44105941197</v>
      </c>
      <c r="K9" s="1">
        <f t="shared" si="1"/>
        <v>149127.97429119432</v>
      </c>
      <c r="L9" s="1">
        <f t="shared" si="1"/>
        <v>153601.81351993015</v>
      </c>
      <c r="M9" s="1">
        <f t="shared" si="1"/>
        <v>158209.86792552806</v>
      </c>
      <c r="N9" s="1">
        <f t="shared" si="1"/>
        <v>162956.16396329392</v>
      </c>
      <c r="O9" s="1">
        <f t="shared" si="1"/>
        <v>167844.84888219275</v>
      </c>
      <c r="P9" s="1">
        <f t="shared" si="1"/>
        <v>172880.19434865852</v>
      </c>
      <c r="Q9" s="1">
        <f t="shared" si="1"/>
        <v>178066.60017911828</v>
      </c>
    </row>
    <row r="10" spans="1:17" x14ac:dyDescent="0.2">
      <c r="B10" t="s">
        <v>4</v>
      </c>
      <c r="C10" s="1">
        <v>78636</v>
      </c>
      <c r="D10" s="1">
        <f>C10</f>
        <v>78636</v>
      </c>
      <c r="E10" s="1">
        <f t="shared" ref="E10:Q10" si="2">D10</f>
        <v>78636</v>
      </c>
      <c r="F10" s="1">
        <f t="shared" si="2"/>
        <v>78636</v>
      </c>
      <c r="G10" s="1">
        <f t="shared" si="2"/>
        <v>78636</v>
      </c>
      <c r="H10" s="1">
        <f t="shared" si="2"/>
        <v>78636</v>
      </c>
      <c r="I10" s="1">
        <f t="shared" si="2"/>
        <v>78636</v>
      </c>
      <c r="J10" s="1">
        <f t="shared" si="2"/>
        <v>78636</v>
      </c>
      <c r="K10" s="1">
        <f t="shared" si="2"/>
        <v>78636</v>
      </c>
      <c r="L10" s="1">
        <f t="shared" si="2"/>
        <v>78636</v>
      </c>
      <c r="M10" s="1">
        <f t="shared" si="2"/>
        <v>78636</v>
      </c>
      <c r="N10" s="1">
        <f t="shared" si="2"/>
        <v>78636</v>
      </c>
      <c r="O10" s="1">
        <f t="shared" si="2"/>
        <v>78636</v>
      </c>
      <c r="P10" s="1">
        <f t="shared" si="2"/>
        <v>78636</v>
      </c>
      <c r="Q10" s="1">
        <f t="shared" si="2"/>
        <v>78636</v>
      </c>
    </row>
    <row r="11" spans="1:17" x14ac:dyDescent="0.2">
      <c r="B11" t="s">
        <v>5</v>
      </c>
      <c r="C11" s="1">
        <f>C9-C10</f>
        <v>39087</v>
      </c>
      <c r="D11" s="1">
        <f t="shared" ref="D11:Q11" si="3">D9-D10</f>
        <v>42618.69</v>
      </c>
      <c r="E11" s="1">
        <f t="shared" si="3"/>
        <v>46256.330700000006</v>
      </c>
      <c r="F11" s="1">
        <f t="shared" si="3"/>
        <v>50003.100621000005</v>
      </c>
      <c r="G11" s="1">
        <f t="shared" si="3"/>
        <v>53862.273639630002</v>
      </c>
      <c r="H11" s="1">
        <f t="shared" si="3"/>
        <v>57837.22184881891</v>
      </c>
      <c r="I11" s="1">
        <f t="shared" si="3"/>
        <v>61931.418504283472</v>
      </c>
      <c r="J11" s="1">
        <f t="shared" si="3"/>
        <v>66148.441059411969</v>
      </c>
      <c r="K11" s="1">
        <f t="shared" si="3"/>
        <v>70491.974291194318</v>
      </c>
      <c r="L11" s="1">
        <f t="shared" si="3"/>
        <v>74965.813519930147</v>
      </c>
      <c r="M11" s="1">
        <f t="shared" si="3"/>
        <v>79573.867925528059</v>
      </c>
      <c r="N11" s="1">
        <f t="shared" si="3"/>
        <v>84320.163963293919</v>
      </c>
      <c r="O11" s="1">
        <f t="shared" si="3"/>
        <v>89208.848882192746</v>
      </c>
      <c r="P11" s="1">
        <f t="shared" si="3"/>
        <v>94244.194348658522</v>
      </c>
      <c r="Q11" s="1">
        <f t="shared" si="3"/>
        <v>99430.600179118279</v>
      </c>
    </row>
    <row r="12" spans="1:17" x14ac:dyDescent="0.2">
      <c r="B12" s="4" t="s">
        <v>8</v>
      </c>
      <c r="C12" s="5">
        <f>NPV(0.06,C11:Q11)</f>
        <v>609367.59323758702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">
      <c r="B13" t="s">
        <v>19</v>
      </c>
      <c r="C13" s="1">
        <f>SUM(C11:Q11)</f>
        <v>1009979.9394830603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5" spans="1:17" x14ac:dyDescent="0.2">
      <c r="A15" t="s">
        <v>7</v>
      </c>
    </row>
    <row r="16" spans="1:17" x14ac:dyDescent="0.2">
      <c r="B16" t="s">
        <v>2</v>
      </c>
      <c r="C16" s="2">
        <f>C8</f>
        <v>5556800</v>
      </c>
      <c r="D16" s="2">
        <f t="shared" ref="D16:Q16" si="4">D8</f>
        <v>5556800</v>
      </c>
      <c r="E16" s="2">
        <f t="shared" si="4"/>
        <v>5556800</v>
      </c>
      <c r="F16" s="2">
        <f t="shared" si="4"/>
        <v>5556800</v>
      </c>
      <c r="G16" s="2">
        <f t="shared" si="4"/>
        <v>5556800</v>
      </c>
      <c r="H16" s="2">
        <f t="shared" si="4"/>
        <v>5556800</v>
      </c>
      <c r="I16" s="2">
        <f t="shared" si="4"/>
        <v>5556800</v>
      </c>
      <c r="J16" s="2">
        <f t="shared" si="4"/>
        <v>5556800</v>
      </c>
      <c r="K16" s="2">
        <f t="shared" si="4"/>
        <v>5556800</v>
      </c>
      <c r="L16" s="2">
        <f t="shared" si="4"/>
        <v>5556800</v>
      </c>
      <c r="M16" s="2">
        <f t="shared" si="4"/>
        <v>5556800</v>
      </c>
      <c r="N16" s="2">
        <f t="shared" si="4"/>
        <v>5556800</v>
      </c>
      <c r="O16" s="2">
        <f t="shared" si="4"/>
        <v>5556800</v>
      </c>
      <c r="P16" s="2">
        <f t="shared" si="4"/>
        <v>5556800</v>
      </c>
      <c r="Q16" s="2">
        <f t="shared" si="4"/>
        <v>5556800</v>
      </c>
    </row>
    <row r="17" spans="1:17" x14ac:dyDescent="0.2">
      <c r="B17" t="s">
        <v>3</v>
      </c>
      <c r="C17" s="2">
        <f>C9</f>
        <v>117723</v>
      </c>
      <c r="D17" s="1">
        <f>C17*1.03</f>
        <v>121254.69</v>
      </c>
      <c r="E17" s="1">
        <f t="shared" ref="E17:Q17" si="5">D17*1.03</f>
        <v>124892.33070000001</v>
      </c>
      <c r="F17" s="1">
        <f t="shared" si="5"/>
        <v>128639.10062100001</v>
      </c>
      <c r="G17" s="1">
        <f t="shared" si="5"/>
        <v>132498.27363963</v>
      </c>
      <c r="H17" s="1">
        <f t="shared" si="5"/>
        <v>136473.22184881891</v>
      </c>
      <c r="I17" s="1">
        <f t="shared" si="5"/>
        <v>140567.41850428347</v>
      </c>
      <c r="J17" s="1">
        <f t="shared" si="5"/>
        <v>144784.44105941197</v>
      </c>
      <c r="K17" s="1">
        <f t="shared" si="5"/>
        <v>149127.97429119432</v>
      </c>
      <c r="L17" s="1">
        <f t="shared" si="5"/>
        <v>153601.81351993015</v>
      </c>
      <c r="M17" s="1">
        <f t="shared" si="5"/>
        <v>158209.86792552806</v>
      </c>
      <c r="N17" s="1">
        <f t="shared" si="5"/>
        <v>162956.16396329392</v>
      </c>
      <c r="O17" s="1">
        <f t="shared" si="5"/>
        <v>167844.84888219275</v>
      </c>
      <c r="P17" s="1">
        <f t="shared" si="5"/>
        <v>172880.19434865852</v>
      </c>
      <c r="Q17" s="1">
        <f t="shared" si="5"/>
        <v>178066.60017911828</v>
      </c>
    </row>
    <row r="18" spans="1:17" x14ac:dyDescent="0.2">
      <c r="B18" t="s">
        <v>4</v>
      </c>
      <c r="C18" s="1">
        <f>C29/15</f>
        <v>54666.666666666664</v>
      </c>
      <c r="D18" s="2">
        <f>C18</f>
        <v>54666.666666666664</v>
      </c>
      <c r="E18" s="2">
        <f t="shared" ref="E18:Q18" si="6">D18</f>
        <v>54666.666666666664</v>
      </c>
      <c r="F18" s="2">
        <f t="shared" si="6"/>
        <v>54666.666666666664</v>
      </c>
      <c r="G18" s="2">
        <f t="shared" si="6"/>
        <v>54666.666666666664</v>
      </c>
      <c r="H18" s="2">
        <f t="shared" si="6"/>
        <v>54666.666666666664</v>
      </c>
      <c r="I18" s="2">
        <f t="shared" si="6"/>
        <v>54666.666666666664</v>
      </c>
      <c r="J18" s="2">
        <f t="shared" si="6"/>
        <v>54666.666666666664</v>
      </c>
      <c r="K18" s="2">
        <f t="shared" si="6"/>
        <v>54666.666666666664</v>
      </c>
      <c r="L18" s="2">
        <f t="shared" si="6"/>
        <v>54666.666666666664</v>
      </c>
      <c r="M18" s="2">
        <f t="shared" si="6"/>
        <v>54666.666666666664</v>
      </c>
      <c r="N18" s="2">
        <f t="shared" si="6"/>
        <v>54666.666666666664</v>
      </c>
      <c r="O18" s="2">
        <f t="shared" si="6"/>
        <v>54666.666666666664</v>
      </c>
      <c r="P18" s="2">
        <f t="shared" si="6"/>
        <v>54666.666666666664</v>
      </c>
      <c r="Q18" s="2">
        <f t="shared" si="6"/>
        <v>54666.666666666664</v>
      </c>
    </row>
    <row r="19" spans="1:17" x14ac:dyDescent="0.2">
      <c r="B19" t="s">
        <v>5</v>
      </c>
      <c r="C19" s="1">
        <f>C17-C18</f>
        <v>63056.333333333336</v>
      </c>
      <c r="D19" s="1">
        <f>D17-D18</f>
        <v>66588.023333333345</v>
      </c>
      <c r="E19" s="1">
        <f t="shared" ref="E19:Q19" si="7">E17-E18</f>
        <v>70225.664033333334</v>
      </c>
      <c r="F19" s="1">
        <f t="shared" si="7"/>
        <v>73972.433954333334</v>
      </c>
      <c r="G19" s="1">
        <f t="shared" si="7"/>
        <v>77831.606972963345</v>
      </c>
      <c r="H19" s="1">
        <f t="shared" si="7"/>
        <v>81806.555182152253</v>
      </c>
      <c r="I19" s="1">
        <f t="shared" si="7"/>
        <v>85900.751837616815</v>
      </c>
      <c r="J19" s="1">
        <f t="shared" si="7"/>
        <v>90117.774392745312</v>
      </c>
      <c r="K19" s="1">
        <f t="shared" si="7"/>
        <v>94461.307624527661</v>
      </c>
      <c r="L19" s="1">
        <f t="shared" si="7"/>
        <v>98935.14685326349</v>
      </c>
      <c r="M19" s="1">
        <f t="shared" si="7"/>
        <v>103543.2012588614</v>
      </c>
      <c r="N19" s="1">
        <f t="shared" si="7"/>
        <v>108289.49729662726</v>
      </c>
      <c r="O19" s="1">
        <f t="shared" si="7"/>
        <v>113178.18221552609</v>
      </c>
      <c r="P19" s="1">
        <f t="shared" si="7"/>
        <v>118213.52768199187</v>
      </c>
      <c r="Q19" s="1">
        <f t="shared" si="7"/>
        <v>123399.93351245162</v>
      </c>
    </row>
    <row r="20" spans="1:17" x14ac:dyDescent="0.2">
      <c r="B20" s="4" t="s">
        <v>8</v>
      </c>
      <c r="C20" s="5">
        <f>NPV(0.06,C19:Q19)</f>
        <v>842163.72664108011</v>
      </c>
    </row>
    <row r="21" spans="1:17" x14ac:dyDescent="0.2">
      <c r="B21" t="s">
        <v>19</v>
      </c>
      <c r="C21" s="1">
        <f>SUM(C19:Q19)</f>
        <v>1369519.9394830607</v>
      </c>
    </row>
    <row r="22" spans="1:17" x14ac:dyDescent="0.2">
      <c r="C22" s="1"/>
    </row>
    <row r="23" spans="1:17" x14ac:dyDescent="0.2">
      <c r="A23" t="s">
        <v>9</v>
      </c>
    </row>
    <row r="24" spans="1:17" x14ac:dyDescent="0.2">
      <c r="B24" t="s">
        <v>2</v>
      </c>
      <c r="C24" s="2">
        <f>C16</f>
        <v>5556800</v>
      </c>
      <c r="D24" s="2">
        <f t="shared" ref="D24:Q24" si="8">D16</f>
        <v>5556800</v>
      </c>
      <c r="E24" s="2">
        <f t="shared" si="8"/>
        <v>5556800</v>
      </c>
      <c r="F24" s="2">
        <f t="shared" si="8"/>
        <v>5556800</v>
      </c>
      <c r="G24" s="2">
        <f t="shared" si="8"/>
        <v>5556800</v>
      </c>
      <c r="H24" s="2">
        <f t="shared" si="8"/>
        <v>5556800</v>
      </c>
      <c r="I24" s="2">
        <f t="shared" si="8"/>
        <v>5556800</v>
      </c>
      <c r="J24" s="2">
        <f t="shared" si="8"/>
        <v>5556800</v>
      </c>
      <c r="K24" s="2">
        <f t="shared" si="8"/>
        <v>5556800</v>
      </c>
      <c r="L24" s="2">
        <f t="shared" si="8"/>
        <v>5556800</v>
      </c>
      <c r="M24" s="2">
        <f t="shared" si="8"/>
        <v>5556800</v>
      </c>
      <c r="N24" s="2">
        <f t="shared" si="8"/>
        <v>5556800</v>
      </c>
      <c r="O24" s="2">
        <f t="shared" si="8"/>
        <v>5556800</v>
      </c>
      <c r="P24" s="2">
        <f t="shared" si="8"/>
        <v>5556800</v>
      </c>
      <c r="Q24" s="2">
        <f t="shared" si="8"/>
        <v>5556800</v>
      </c>
    </row>
    <row r="25" spans="1:17" x14ac:dyDescent="0.2">
      <c r="B25" t="s">
        <v>3</v>
      </c>
      <c r="C25" s="2">
        <f>C17</f>
        <v>117723</v>
      </c>
      <c r="D25" s="1">
        <f>C25*1.03</f>
        <v>121254.69</v>
      </c>
      <c r="E25" s="1">
        <f t="shared" ref="E25:Q25" si="9">D25*1.03</f>
        <v>124892.33070000001</v>
      </c>
      <c r="F25" s="1">
        <f t="shared" si="9"/>
        <v>128639.10062100001</v>
      </c>
      <c r="G25" s="1">
        <f t="shared" si="9"/>
        <v>132498.27363963</v>
      </c>
      <c r="H25" s="1">
        <f t="shared" si="9"/>
        <v>136473.22184881891</v>
      </c>
      <c r="I25" s="1">
        <f t="shared" si="9"/>
        <v>140567.41850428347</v>
      </c>
      <c r="J25" s="1">
        <f t="shared" si="9"/>
        <v>144784.44105941197</v>
      </c>
      <c r="K25" s="1">
        <f t="shared" si="9"/>
        <v>149127.97429119432</v>
      </c>
      <c r="L25" s="1">
        <f t="shared" si="9"/>
        <v>153601.81351993015</v>
      </c>
      <c r="M25" s="1">
        <f t="shared" si="9"/>
        <v>158209.86792552806</v>
      </c>
      <c r="N25" s="1">
        <f t="shared" si="9"/>
        <v>162956.16396329392</v>
      </c>
      <c r="O25" s="1">
        <f t="shared" si="9"/>
        <v>167844.84888219275</v>
      </c>
      <c r="P25" s="1">
        <f t="shared" si="9"/>
        <v>172880.19434865852</v>
      </c>
      <c r="Q25" s="1">
        <f t="shared" si="9"/>
        <v>178066.60017911828</v>
      </c>
    </row>
    <row r="26" spans="1:17" x14ac:dyDescent="0.2">
      <c r="B26" t="s">
        <v>4</v>
      </c>
      <c r="C26" s="1">
        <v>0</v>
      </c>
      <c r="D26" s="2">
        <f>C26</f>
        <v>0</v>
      </c>
      <c r="E26" s="2">
        <f t="shared" ref="E26:Q26" si="10">D26</f>
        <v>0</v>
      </c>
      <c r="F26" s="2">
        <f t="shared" si="10"/>
        <v>0</v>
      </c>
      <c r="G26" s="2">
        <f t="shared" si="10"/>
        <v>0</v>
      </c>
      <c r="H26" s="2">
        <f t="shared" si="10"/>
        <v>0</v>
      </c>
      <c r="I26" s="2">
        <f t="shared" si="10"/>
        <v>0</v>
      </c>
      <c r="J26" s="2">
        <f t="shared" si="10"/>
        <v>0</v>
      </c>
      <c r="K26" s="2">
        <f t="shared" si="10"/>
        <v>0</v>
      </c>
      <c r="L26" s="2">
        <f t="shared" si="10"/>
        <v>0</v>
      </c>
      <c r="M26" s="2">
        <f t="shared" si="10"/>
        <v>0</v>
      </c>
      <c r="N26" s="2">
        <f t="shared" si="10"/>
        <v>0</v>
      </c>
      <c r="O26" s="2">
        <f t="shared" si="10"/>
        <v>0</v>
      </c>
      <c r="P26" s="2">
        <f t="shared" si="10"/>
        <v>0</v>
      </c>
      <c r="Q26" s="2">
        <f t="shared" si="10"/>
        <v>0</v>
      </c>
    </row>
    <row r="27" spans="1:17" x14ac:dyDescent="0.2">
      <c r="B27" t="s">
        <v>5</v>
      </c>
      <c r="C27" s="1">
        <f>C25-C26</f>
        <v>117723</v>
      </c>
      <c r="D27" s="1">
        <f>D25-D26</f>
        <v>121254.69</v>
      </c>
      <c r="E27" s="1">
        <f t="shared" ref="E27:Q27" si="11">E25-E26</f>
        <v>124892.33070000001</v>
      </c>
      <c r="F27" s="1">
        <f t="shared" si="11"/>
        <v>128639.10062100001</v>
      </c>
      <c r="G27" s="1">
        <f t="shared" si="11"/>
        <v>132498.27363963</v>
      </c>
      <c r="H27" s="1">
        <f t="shared" si="11"/>
        <v>136473.22184881891</v>
      </c>
      <c r="I27" s="1">
        <f t="shared" si="11"/>
        <v>140567.41850428347</v>
      </c>
      <c r="J27" s="1">
        <f t="shared" si="11"/>
        <v>144784.44105941197</v>
      </c>
      <c r="K27" s="1">
        <f t="shared" si="11"/>
        <v>149127.97429119432</v>
      </c>
      <c r="L27" s="1">
        <f t="shared" si="11"/>
        <v>153601.81351993015</v>
      </c>
      <c r="M27" s="1">
        <f t="shared" si="11"/>
        <v>158209.86792552806</v>
      </c>
      <c r="N27" s="1">
        <f t="shared" si="11"/>
        <v>162956.16396329392</v>
      </c>
      <c r="O27" s="1">
        <f t="shared" si="11"/>
        <v>167844.84888219275</v>
      </c>
      <c r="P27" s="1">
        <f t="shared" si="11"/>
        <v>172880.19434865852</v>
      </c>
      <c r="Q27" s="1">
        <f t="shared" si="11"/>
        <v>178066.60017911828</v>
      </c>
    </row>
    <row r="28" spans="1:17" x14ac:dyDescent="0.2">
      <c r="B28" t="s">
        <v>8</v>
      </c>
      <c r="C28" s="1">
        <f>NPV(0.06,C27:Q27)</f>
        <v>1373100.0046375871</v>
      </c>
    </row>
    <row r="29" spans="1:17" x14ac:dyDescent="0.2">
      <c r="B29" t="s">
        <v>13</v>
      </c>
      <c r="C29" s="1">
        <v>820000</v>
      </c>
    </row>
    <row r="30" spans="1:17" x14ac:dyDescent="0.2">
      <c r="B30" s="4" t="s">
        <v>14</v>
      </c>
      <c r="C30" s="5">
        <f>C28-C29</f>
        <v>553100.00463758712</v>
      </c>
    </row>
    <row r="31" spans="1:17" x14ac:dyDescent="0.2">
      <c r="B31" t="s">
        <v>19</v>
      </c>
      <c r="C31" s="1">
        <f>SUM(C27:Q27)</f>
        <v>2189519.93948306</v>
      </c>
    </row>
    <row r="32" spans="1:17" x14ac:dyDescent="0.2">
      <c r="C32" s="2"/>
    </row>
    <row r="33" spans="1:17" x14ac:dyDescent="0.2">
      <c r="A33" t="s">
        <v>17</v>
      </c>
    </row>
    <row r="34" spans="1:17" x14ac:dyDescent="0.2">
      <c r="B34" t="s">
        <v>2</v>
      </c>
      <c r="C34" s="2">
        <f>1600000+(70000*10)</f>
        <v>2300000</v>
      </c>
      <c r="D34" s="2">
        <f>C34</f>
        <v>2300000</v>
      </c>
      <c r="E34" s="2">
        <f t="shared" ref="E34:Q34" si="12">D34</f>
        <v>2300000</v>
      </c>
      <c r="F34" s="2">
        <f t="shared" si="12"/>
        <v>2300000</v>
      </c>
      <c r="G34" s="2">
        <f t="shared" si="12"/>
        <v>2300000</v>
      </c>
      <c r="H34" s="2">
        <f t="shared" si="12"/>
        <v>2300000</v>
      </c>
      <c r="I34" s="2">
        <f t="shared" si="12"/>
        <v>2300000</v>
      </c>
      <c r="J34" s="2">
        <f t="shared" si="12"/>
        <v>2300000</v>
      </c>
      <c r="K34" s="2">
        <f t="shared" si="12"/>
        <v>2300000</v>
      </c>
      <c r="L34" s="2">
        <f t="shared" si="12"/>
        <v>2300000</v>
      </c>
      <c r="M34" s="2">
        <f t="shared" si="12"/>
        <v>2300000</v>
      </c>
      <c r="N34" s="2">
        <f t="shared" si="12"/>
        <v>2300000</v>
      </c>
      <c r="O34" s="2">
        <f t="shared" si="12"/>
        <v>2300000</v>
      </c>
      <c r="P34" s="2">
        <f t="shared" si="12"/>
        <v>2300000</v>
      </c>
      <c r="Q34" s="2">
        <f t="shared" si="12"/>
        <v>2300000</v>
      </c>
    </row>
    <row r="35" spans="1:17" x14ac:dyDescent="0.2">
      <c r="B35" t="s">
        <v>3</v>
      </c>
      <c r="C35" s="2">
        <f>C34*(C25/C24)</f>
        <v>48726.407284768211</v>
      </c>
      <c r="D35" s="1">
        <f>C35*1.03</f>
        <v>50188.199503311262</v>
      </c>
      <c r="E35" s="1">
        <f t="shared" ref="E35:Q35" si="13">D35*1.03</f>
        <v>51693.845488410603</v>
      </c>
      <c r="F35" s="1">
        <f t="shared" si="13"/>
        <v>53244.660853062924</v>
      </c>
      <c r="G35" s="1">
        <f t="shared" si="13"/>
        <v>54842.000678654811</v>
      </c>
      <c r="H35" s="1">
        <f t="shared" si="13"/>
        <v>56487.260699014456</v>
      </c>
      <c r="I35" s="1">
        <f t="shared" si="13"/>
        <v>58181.878519984894</v>
      </c>
      <c r="J35" s="1">
        <f t="shared" si="13"/>
        <v>59927.334875584442</v>
      </c>
      <c r="K35" s="1">
        <f t="shared" si="13"/>
        <v>61725.154921851979</v>
      </c>
      <c r="L35" s="1">
        <f t="shared" si="13"/>
        <v>63576.909569507538</v>
      </c>
      <c r="M35" s="1">
        <f t="shared" si="13"/>
        <v>65484.216856592764</v>
      </c>
      <c r="N35" s="1">
        <f t="shared" si="13"/>
        <v>67448.743362290552</v>
      </c>
      <c r="O35" s="1">
        <f t="shared" si="13"/>
        <v>69472.205663159271</v>
      </c>
      <c r="P35" s="1">
        <f t="shared" si="13"/>
        <v>71556.371833054058</v>
      </c>
      <c r="Q35" s="1">
        <f t="shared" si="13"/>
        <v>73703.062988045684</v>
      </c>
    </row>
    <row r="36" spans="1:17" x14ac:dyDescent="0.2">
      <c r="B36" t="s">
        <v>4</v>
      </c>
      <c r="C36" s="1">
        <v>0</v>
      </c>
      <c r="D36" s="2">
        <f>C36</f>
        <v>0</v>
      </c>
      <c r="E36" s="2">
        <f t="shared" ref="E36:Q36" si="14">D36</f>
        <v>0</v>
      </c>
      <c r="F36" s="2">
        <f t="shared" si="14"/>
        <v>0</v>
      </c>
      <c r="G36" s="2">
        <f t="shared" si="14"/>
        <v>0</v>
      </c>
      <c r="H36" s="2">
        <f t="shared" si="14"/>
        <v>0</v>
      </c>
      <c r="I36" s="2">
        <f t="shared" si="14"/>
        <v>0</v>
      </c>
      <c r="J36" s="2">
        <f t="shared" si="14"/>
        <v>0</v>
      </c>
      <c r="K36" s="2">
        <f t="shared" si="14"/>
        <v>0</v>
      </c>
      <c r="L36" s="2">
        <f t="shared" si="14"/>
        <v>0</v>
      </c>
      <c r="M36" s="2">
        <f t="shared" si="14"/>
        <v>0</v>
      </c>
      <c r="N36" s="2">
        <f t="shared" si="14"/>
        <v>0</v>
      </c>
      <c r="O36" s="2">
        <f t="shared" si="14"/>
        <v>0</v>
      </c>
      <c r="P36" s="2">
        <f t="shared" si="14"/>
        <v>0</v>
      </c>
      <c r="Q36" s="2">
        <f t="shared" si="14"/>
        <v>0</v>
      </c>
    </row>
    <row r="37" spans="1:17" x14ac:dyDescent="0.2">
      <c r="B37" t="s">
        <v>5</v>
      </c>
      <c r="C37" s="1">
        <f>C35-C36</f>
        <v>48726.407284768211</v>
      </c>
      <c r="D37" s="1">
        <f>D35-D36</f>
        <v>50188.199503311262</v>
      </c>
      <c r="E37" s="1">
        <f t="shared" ref="E37:Q37" si="15">E35-E36</f>
        <v>51693.845488410603</v>
      </c>
      <c r="F37" s="1">
        <f t="shared" si="15"/>
        <v>53244.660853062924</v>
      </c>
      <c r="G37" s="1">
        <f t="shared" si="15"/>
        <v>54842.000678654811</v>
      </c>
      <c r="H37" s="1">
        <f t="shared" si="15"/>
        <v>56487.260699014456</v>
      </c>
      <c r="I37" s="1">
        <f t="shared" si="15"/>
        <v>58181.878519984894</v>
      </c>
      <c r="J37" s="1">
        <f t="shared" si="15"/>
        <v>59927.334875584442</v>
      </c>
      <c r="K37" s="1">
        <f t="shared" si="15"/>
        <v>61725.154921851979</v>
      </c>
      <c r="L37" s="1">
        <f t="shared" si="15"/>
        <v>63576.909569507538</v>
      </c>
      <c r="M37" s="1">
        <f t="shared" si="15"/>
        <v>65484.216856592764</v>
      </c>
      <c r="N37" s="1">
        <f t="shared" si="15"/>
        <v>67448.743362290552</v>
      </c>
      <c r="O37" s="1">
        <f t="shared" si="15"/>
        <v>69472.205663159271</v>
      </c>
      <c r="P37" s="1">
        <f t="shared" si="15"/>
        <v>71556.371833054058</v>
      </c>
      <c r="Q37" s="1">
        <f t="shared" si="15"/>
        <v>73703.062988045684</v>
      </c>
    </row>
    <row r="38" spans="1:17" x14ac:dyDescent="0.2">
      <c r="B38" s="4" t="s">
        <v>8</v>
      </c>
      <c r="C38" s="5">
        <f>NPV(0.06,C37:Q37)</f>
        <v>568336.09463476297</v>
      </c>
    </row>
    <row r="39" spans="1:17" x14ac:dyDescent="0.2">
      <c r="B39" t="s">
        <v>19</v>
      </c>
      <c r="C39" s="1">
        <f>SUM(C37:Q37)</f>
        <v>906258.25309729343</v>
      </c>
    </row>
    <row r="40" spans="1:17" x14ac:dyDescent="0.2">
      <c r="C40" s="1"/>
    </row>
    <row r="41" spans="1:17" x14ac:dyDescent="0.2">
      <c r="A41" t="s">
        <v>18</v>
      </c>
    </row>
    <row r="42" spans="1:17" x14ac:dyDescent="0.2">
      <c r="B42" t="s">
        <v>2</v>
      </c>
      <c r="C42" s="2"/>
      <c r="D42" s="2">
        <f>C34</f>
        <v>2300000</v>
      </c>
      <c r="E42" s="2">
        <f t="shared" ref="E42" si="16">D42</f>
        <v>2300000</v>
      </c>
      <c r="F42" s="2">
        <f t="shared" ref="F42" si="17">E42</f>
        <v>2300000</v>
      </c>
      <c r="G42" s="2">
        <f t="shared" ref="G42" si="18">F42</f>
        <v>2300000</v>
      </c>
      <c r="H42" s="2">
        <f t="shared" ref="H42" si="19">G42</f>
        <v>2300000</v>
      </c>
      <c r="I42" s="2">
        <f t="shared" ref="I42" si="20">H42</f>
        <v>2300000</v>
      </c>
      <c r="J42" s="2">
        <f t="shared" ref="J42" si="21">I42</f>
        <v>2300000</v>
      </c>
      <c r="K42" s="2">
        <f t="shared" ref="K42" si="22">J42</f>
        <v>2300000</v>
      </c>
      <c r="L42" s="2">
        <f t="shared" ref="L42" si="23">K42</f>
        <v>2300000</v>
      </c>
      <c r="M42" s="2">
        <f t="shared" ref="M42" si="24">L42</f>
        <v>2300000</v>
      </c>
      <c r="N42" s="2">
        <f t="shared" ref="N42" si="25">M42</f>
        <v>2300000</v>
      </c>
      <c r="O42" s="2">
        <f t="shared" ref="O42" si="26">N42</f>
        <v>2300000</v>
      </c>
      <c r="P42" s="2">
        <f t="shared" ref="P42" si="27">O42</f>
        <v>2300000</v>
      </c>
      <c r="Q42" s="2">
        <f t="shared" ref="Q42" si="28">P42</f>
        <v>2300000</v>
      </c>
    </row>
    <row r="43" spans="1:17" x14ac:dyDescent="0.2">
      <c r="B43" t="s">
        <v>3</v>
      </c>
      <c r="C43" s="2">
        <f>C42*(C17/C16)</f>
        <v>0</v>
      </c>
      <c r="D43" s="2">
        <f>D42*(D17/D16)</f>
        <v>50188.199503311262</v>
      </c>
      <c r="E43" s="1">
        <f t="shared" ref="E43" si="29">D43*1.03</f>
        <v>51693.845488410603</v>
      </c>
      <c r="F43" s="1">
        <f t="shared" ref="F43" si="30">E43*1.03</f>
        <v>53244.660853062924</v>
      </c>
      <c r="G43" s="1">
        <f t="shared" ref="G43" si="31">F43*1.03</f>
        <v>54842.000678654811</v>
      </c>
      <c r="H43" s="1">
        <f t="shared" ref="H43" si="32">G43*1.03</f>
        <v>56487.260699014456</v>
      </c>
      <c r="I43" s="1">
        <f t="shared" ref="I43" si="33">H43*1.03</f>
        <v>58181.878519984894</v>
      </c>
      <c r="J43" s="1">
        <f t="shared" ref="J43" si="34">I43*1.03</f>
        <v>59927.334875584442</v>
      </c>
      <c r="K43" s="1">
        <f t="shared" ref="K43" si="35">J43*1.03</f>
        <v>61725.154921851979</v>
      </c>
      <c r="L43" s="1">
        <f t="shared" ref="L43" si="36">K43*1.03</f>
        <v>63576.909569507538</v>
      </c>
      <c r="M43" s="1">
        <f t="shared" ref="M43" si="37">L43*1.03</f>
        <v>65484.216856592764</v>
      </c>
      <c r="N43" s="1">
        <f t="shared" ref="N43" si="38">M43*1.03</f>
        <v>67448.743362290552</v>
      </c>
      <c r="O43" s="1">
        <f t="shared" ref="O43" si="39">N43*1.03</f>
        <v>69472.205663159271</v>
      </c>
      <c r="P43" s="1">
        <f t="shared" ref="P43" si="40">O43*1.03</f>
        <v>71556.371833054058</v>
      </c>
      <c r="Q43" s="1">
        <f t="shared" ref="Q43" si="41">P43*1.03</f>
        <v>73703.062988045684</v>
      </c>
    </row>
    <row r="44" spans="1:17" x14ac:dyDescent="0.2">
      <c r="B44" t="s">
        <v>4</v>
      </c>
      <c r="C44" s="1">
        <v>0</v>
      </c>
      <c r="D44" s="2">
        <f>C44</f>
        <v>0</v>
      </c>
      <c r="E44" s="2">
        <f t="shared" ref="E44" si="42">D44</f>
        <v>0</v>
      </c>
      <c r="F44" s="2">
        <f t="shared" ref="F44" si="43">E44</f>
        <v>0</v>
      </c>
      <c r="G44" s="2">
        <f t="shared" ref="G44" si="44">F44</f>
        <v>0</v>
      </c>
      <c r="H44" s="2">
        <f t="shared" ref="H44" si="45">G44</f>
        <v>0</v>
      </c>
      <c r="I44" s="2">
        <f t="shared" ref="I44" si="46">H44</f>
        <v>0</v>
      </c>
      <c r="J44" s="2">
        <f t="shared" ref="J44" si="47">I44</f>
        <v>0</v>
      </c>
      <c r="K44" s="2">
        <f t="shared" ref="K44" si="48">J44</f>
        <v>0</v>
      </c>
      <c r="L44" s="2">
        <f t="shared" ref="L44" si="49">K44</f>
        <v>0</v>
      </c>
      <c r="M44" s="2">
        <f t="shared" ref="M44" si="50">L44</f>
        <v>0</v>
      </c>
      <c r="N44" s="2">
        <f t="shared" ref="N44" si="51">M44</f>
        <v>0</v>
      </c>
      <c r="O44" s="2">
        <f t="shared" ref="O44" si="52">N44</f>
        <v>0</v>
      </c>
      <c r="P44" s="2">
        <f t="shared" ref="P44" si="53">O44</f>
        <v>0</v>
      </c>
      <c r="Q44" s="2">
        <f t="shared" ref="Q44" si="54">P44</f>
        <v>0</v>
      </c>
    </row>
    <row r="45" spans="1:17" x14ac:dyDescent="0.2">
      <c r="B45" t="s">
        <v>5</v>
      </c>
      <c r="C45" s="1">
        <f>C43-C44</f>
        <v>0</v>
      </c>
      <c r="D45" s="1">
        <f>D43-D44</f>
        <v>50188.199503311262</v>
      </c>
      <c r="E45" s="1">
        <f t="shared" ref="E45:Q45" si="55">E43-E44</f>
        <v>51693.845488410603</v>
      </c>
      <c r="F45" s="1">
        <f t="shared" si="55"/>
        <v>53244.660853062924</v>
      </c>
      <c r="G45" s="1">
        <f t="shared" si="55"/>
        <v>54842.000678654811</v>
      </c>
      <c r="H45" s="1">
        <f t="shared" si="55"/>
        <v>56487.260699014456</v>
      </c>
      <c r="I45" s="1">
        <f t="shared" si="55"/>
        <v>58181.878519984894</v>
      </c>
      <c r="J45" s="1">
        <f t="shared" si="55"/>
        <v>59927.334875584442</v>
      </c>
      <c r="K45" s="1">
        <f t="shared" si="55"/>
        <v>61725.154921851979</v>
      </c>
      <c r="L45" s="1">
        <f t="shared" si="55"/>
        <v>63576.909569507538</v>
      </c>
      <c r="M45" s="1">
        <f t="shared" si="55"/>
        <v>65484.216856592764</v>
      </c>
      <c r="N45" s="1">
        <f t="shared" si="55"/>
        <v>67448.743362290552</v>
      </c>
      <c r="O45" s="1">
        <f t="shared" si="55"/>
        <v>69472.205663159271</v>
      </c>
      <c r="P45" s="1">
        <f t="shared" si="55"/>
        <v>71556.371833054058</v>
      </c>
      <c r="Q45" s="1">
        <f t="shared" si="55"/>
        <v>73703.062988045684</v>
      </c>
    </row>
    <row r="46" spans="1:17" x14ac:dyDescent="0.2">
      <c r="B46" s="4" t="s">
        <v>8</v>
      </c>
      <c r="C46" s="5">
        <f>NPV(0.06,C45:Q45)</f>
        <v>522367.78587554768</v>
      </c>
    </row>
    <row r="47" spans="1:17" x14ac:dyDescent="0.2">
      <c r="B47" t="s">
        <v>19</v>
      </c>
      <c r="C47" s="1">
        <f>SUM(C45:Q45)</f>
        <v>857531.84581252513</v>
      </c>
    </row>
    <row r="48" spans="1:17" x14ac:dyDescent="0.2">
      <c r="C48" s="1"/>
    </row>
    <row r="49" spans="1:17" x14ac:dyDescent="0.2">
      <c r="A49" t="s">
        <v>20</v>
      </c>
    </row>
    <row r="50" spans="1:17" x14ac:dyDescent="0.2">
      <c r="B50" t="s">
        <v>2</v>
      </c>
      <c r="C50" s="2"/>
      <c r="D50" s="2">
        <f>(50000*20+1600000)</f>
        <v>2600000</v>
      </c>
      <c r="E50" s="2">
        <f t="shared" ref="E50:Q50" si="56">D50</f>
        <v>2600000</v>
      </c>
      <c r="F50" s="2">
        <f t="shared" si="56"/>
        <v>2600000</v>
      </c>
      <c r="G50" s="2">
        <f t="shared" si="56"/>
        <v>2600000</v>
      </c>
      <c r="H50" s="2">
        <f t="shared" si="56"/>
        <v>2600000</v>
      </c>
      <c r="I50" s="2">
        <f t="shared" si="56"/>
        <v>2600000</v>
      </c>
      <c r="J50" s="2">
        <f t="shared" si="56"/>
        <v>2600000</v>
      </c>
      <c r="K50" s="2">
        <f t="shared" si="56"/>
        <v>2600000</v>
      </c>
      <c r="L50" s="2">
        <f t="shared" si="56"/>
        <v>2600000</v>
      </c>
      <c r="M50" s="2">
        <f t="shared" si="56"/>
        <v>2600000</v>
      </c>
      <c r="N50" s="2">
        <f t="shared" si="56"/>
        <v>2600000</v>
      </c>
      <c r="O50" s="2">
        <f t="shared" si="56"/>
        <v>2600000</v>
      </c>
      <c r="P50" s="2">
        <f t="shared" si="56"/>
        <v>2600000</v>
      </c>
      <c r="Q50" s="2">
        <f t="shared" si="56"/>
        <v>2600000</v>
      </c>
    </row>
    <row r="51" spans="1:17" x14ac:dyDescent="0.2">
      <c r="B51" t="s">
        <v>3</v>
      </c>
      <c r="C51" s="2">
        <f>C50*(C25/C24)</f>
        <v>0</v>
      </c>
      <c r="D51" s="2">
        <f>D50*(D25/D24)</f>
        <v>56734.486395047512</v>
      </c>
      <c r="E51" s="1">
        <f t="shared" ref="E51:Q51" si="57">D51*1.03</f>
        <v>58436.52098689894</v>
      </c>
      <c r="F51" s="1">
        <f t="shared" si="57"/>
        <v>60189.616616505911</v>
      </c>
      <c r="G51" s="1">
        <f t="shared" si="57"/>
        <v>61995.305115001087</v>
      </c>
      <c r="H51" s="1">
        <f t="shared" si="57"/>
        <v>63855.164268451124</v>
      </c>
      <c r="I51" s="1">
        <f t="shared" si="57"/>
        <v>65770.819196504657</v>
      </c>
      <c r="J51" s="1">
        <f t="shared" si="57"/>
        <v>67743.943772399798</v>
      </c>
      <c r="K51" s="1">
        <f t="shared" si="57"/>
        <v>69776.262085571798</v>
      </c>
      <c r="L51" s="1">
        <f t="shared" si="57"/>
        <v>71869.549948138956</v>
      </c>
      <c r="M51" s="1">
        <f t="shared" si="57"/>
        <v>74025.636446583128</v>
      </c>
      <c r="N51" s="1">
        <f t="shared" si="57"/>
        <v>76246.405539980624</v>
      </c>
      <c r="O51" s="1">
        <f t="shared" si="57"/>
        <v>78533.797706180048</v>
      </c>
      <c r="P51" s="1">
        <f t="shared" si="57"/>
        <v>80889.811637365448</v>
      </c>
      <c r="Q51" s="1">
        <f t="shared" si="57"/>
        <v>83316.505986486416</v>
      </c>
    </row>
    <row r="52" spans="1:17" x14ac:dyDescent="0.2">
      <c r="B52" t="s">
        <v>4</v>
      </c>
      <c r="C52" s="1">
        <v>0</v>
      </c>
      <c r="D52" s="2">
        <f>C52</f>
        <v>0</v>
      </c>
      <c r="E52" s="2">
        <f t="shared" ref="E52:Q52" si="58">D52</f>
        <v>0</v>
      </c>
      <c r="F52" s="2">
        <f t="shared" si="58"/>
        <v>0</v>
      </c>
      <c r="G52" s="2">
        <f t="shared" si="58"/>
        <v>0</v>
      </c>
      <c r="H52" s="2">
        <f t="shared" si="58"/>
        <v>0</v>
      </c>
      <c r="I52" s="2">
        <f t="shared" si="58"/>
        <v>0</v>
      </c>
      <c r="J52" s="2">
        <f t="shared" si="58"/>
        <v>0</v>
      </c>
      <c r="K52" s="2">
        <f t="shared" si="58"/>
        <v>0</v>
      </c>
      <c r="L52" s="2">
        <f t="shared" si="58"/>
        <v>0</v>
      </c>
      <c r="M52" s="2">
        <f t="shared" si="58"/>
        <v>0</v>
      </c>
      <c r="N52" s="2">
        <f t="shared" si="58"/>
        <v>0</v>
      </c>
      <c r="O52" s="2">
        <f t="shared" si="58"/>
        <v>0</v>
      </c>
      <c r="P52" s="2">
        <f t="shared" si="58"/>
        <v>0</v>
      </c>
      <c r="Q52" s="2">
        <f t="shared" si="58"/>
        <v>0</v>
      </c>
    </row>
    <row r="53" spans="1:17" x14ac:dyDescent="0.2">
      <c r="B53" t="s">
        <v>5</v>
      </c>
      <c r="C53" s="1">
        <f>C51-C52</f>
        <v>0</v>
      </c>
      <c r="D53" s="1">
        <f>D51-D52</f>
        <v>56734.486395047512</v>
      </c>
      <c r="E53" s="1">
        <f t="shared" ref="E53" si="59">E51-E52</f>
        <v>58436.52098689894</v>
      </c>
      <c r="F53" s="1">
        <f t="shared" ref="F53" si="60">F51-F52</f>
        <v>60189.616616505911</v>
      </c>
      <c r="G53" s="1">
        <f t="shared" ref="G53" si="61">G51-G52</f>
        <v>61995.305115001087</v>
      </c>
      <c r="H53" s="1">
        <f t="shared" ref="H53" si="62">H51-H52</f>
        <v>63855.164268451124</v>
      </c>
      <c r="I53" s="1">
        <f t="shared" ref="I53" si="63">I51-I52</f>
        <v>65770.819196504657</v>
      </c>
      <c r="J53" s="1">
        <f t="shared" ref="J53" si="64">J51-J52</f>
        <v>67743.943772399798</v>
      </c>
      <c r="K53" s="1">
        <f t="shared" ref="K53" si="65">K51-K52</f>
        <v>69776.262085571798</v>
      </c>
      <c r="L53" s="1">
        <f t="shared" ref="L53" si="66">L51-L52</f>
        <v>71869.549948138956</v>
      </c>
      <c r="M53" s="1">
        <f t="shared" ref="M53" si="67">M51-M52</f>
        <v>74025.636446583128</v>
      </c>
      <c r="N53" s="1">
        <f t="shared" ref="N53" si="68">N51-N52</f>
        <v>76246.405539980624</v>
      </c>
      <c r="O53" s="1">
        <f t="shared" ref="O53" si="69">O51-O52</f>
        <v>78533.797706180048</v>
      </c>
      <c r="P53" s="1">
        <f t="shared" ref="P53" si="70">P51-P52</f>
        <v>80889.811637365448</v>
      </c>
      <c r="Q53" s="1">
        <f t="shared" ref="Q53" si="71">Q51-Q52</f>
        <v>83316.505986486416</v>
      </c>
    </row>
    <row r="54" spans="1:17" x14ac:dyDescent="0.2">
      <c r="B54" s="4" t="s">
        <v>8</v>
      </c>
      <c r="C54" s="5">
        <f>NPV(0.06,C53:Q53)</f>
        <v>590502.71446801047</v>
      </c>
    </row>
    <row r="55" spans="1:17" x14ac:dyDescent="0.2">
      <c r="B55" t="s">
        <v>19</v>
      </c>
      <c r="C55" s="1">
        <f>SUM(C53:Q53)</f>
        <v>969383.82570111554</v>
      </c>
    </row>
    <row r="57" spans="1:17" x14ac:dyDescent="0.2">
      <c r="A57" t="s">
        <v>12</v>
      </c>
    </row>
    <row r="58" spans="1:17" x14ac:dyDescent="0.2">
      <c r="A58" t="s">
        <v>15</v>
      </c>
    </row>
    <row r="59" spans="1:17" x14ac:dyDescent="0.2">
      <c r="A59" t="s">
        <v>16</v>
      </c>
    </row>
    <row r="60" spans="1:17" x14ac:dyDescent="0.2">
      <c r="A60" t="s">
        <v>21</v>
      </c>
    </row>
    <row r="61" spans="1:17" x14ac:dyDescent="0.2">
      <c r="A61" t="s">
        <v>22</v>
      </c>
    </row>
  </sheetData>
  <pageMargins left="0.25" right="0.25" top="0.75" bottom="0.75" header="0.3" footer="0.3"/>
  <pageSetup scale="51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380B977F48B345ADEBD18EDED7A13F" ma:contentTypeVersion="0" ma:contentTypeDescription="Create a new document." ma:contentTypeScope="" ma:versionID="f849dcb21b1653f8056fc25efa26b7a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216ec0ff881d736893bc3f789d01c0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8735CC-E8EA-4610-9CBB-7234DF5CB9F2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214B76-F8A1-450C-9B99-26DDAF71A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7C3945-DD6E-448D-92E6-381507A825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Justh</dc:creator>
  <cp:lastModifiedBy>Microsoft Office User</cp:lastModifiedBy>
  <cp:lastPrinted>2021-10-20T13:10:56Z</cp:lastPrinted>
  <dcterms:created xsi:type="dcterms:W3CDTF">2021-10-20T12:54:52Z</dcterms:created>
  <dcterms:modified xsi:type="dcterms:W3CDTF">2021-10-29T15:48:29Z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0x0101006A380B977F48B345ADEBD18EDED7A13F</vt:lpwstr>
  </property>
</Properties>
</file>